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65521" yWindow="5970" windowWidth="19170" windowHeight="6030" tabRatio="852" activeTab="0"/>
  </bookViews>
  <sheets>
    <sheet name="VCIFM" sheetId="1" r:id="rId1"/>
    <sheet name="ACT.EXT." sheetId="2" r:id="rId2"/>
    <sheet name="vcai-SUPERIOR" sheetId="3" r:id="rId3"/>
    <sheet name="vcai-DESARROLLO" sheetId="4" state="hidden" r:id="rId4"/>
    <sheet name="vcai-CAPACITACION" sheetId="5" r:id="rId5"/>
    <sheet name="vcai-3°EVALUADOR" sheetId="6" r:id="rId6"/>
    <sheet name="VCCOGR" sheetId="7" r:id="rId7"/>
    <sheet name="vcai-AUTO" sheetId="8" r:id="rId8"/>
    <sheet name="APOR.DEST." sheetId="9" r:id="rId9"/>
    <sheet name="Resumen personal" sheetId="10" r:id="rId10"/>
    <sheet name="tablas de calculo" sheetId="11" state="hidden" r:id="rId11"/>
  </sheets>
  <externalReferences>
    <externalReference r:id="rId14"/>
    <externalReference r:id="rId15"/>
  </externalReferences>
  <definedNames>
    <definedName name="ACT.EXT.DA1">'tablas de calculo'!$BG$1</definedName>
    <definedName name="ACT.EXT.DA2">'tablas de calculo'!$BG$2</definedName>
    <definedName name="ACT.EXT.DA3">'tablas de calculo'!$BG$3</definedName>
    <definedName name="APORT.DEST.DA1">'tablas de calculo'!$BG$8</definedName>
    <definedName name="APORT.DEST.DA10">'tablas de calculo'!$BG$17</definedName>
    <definedName name="APORT.DEST.DA11">'tablas de calculo'!$BG$18</definedName>
    <definedName name="APORT.DEST.DA12">'tablas de calculo'!$BG$19</definedName>
    <definedName name="APORT.DEST.DA13">'tablas de calculo'!$BG$20</definedName>
    <definedName name="APORT.DEST.DA2">'tablas de calculo'!$BG$9</definedName>
    <definedName name="APORT.DEST.DA3">'tablas de calculo'!$BG$10</definedName>
    <definedName name="APORT.DEST.DA4">'tablas de calculo'!$BG$11</definedName>
    <definedName name="APORT.DEST.DA5">'tablas de calculo'!$BG$12</definedName>
    <definedName name="APORT.DEST.DA6">'tablas de calculo'!$BG$13</definedName>
    <definedName name="APORT.DEST.DA7">'tablas de calculo'!$BG$14</definedName>
    <definedName name="APORT.DEST.DA8">'tablas de calculo'!$BG$15</definedName>
    <definedName name="APORT.DEST.DA9">'tablas de calculo'!$BG$16</definedName>
    <definedName name="_xlnm.Print_Area" localSheetId="1">'ACT.EXT.'!$B$1:$K$43</definedName>
    <definedName name="_xlnm.Print_Area" localSheetId="8">'APOR.DEST.'!$B$1:$K$57</definedName>
    <definedName name="_xlnm.Print_Area" localSheetId="9">'Resumen personal'!$A$1:$I$89</definedName>
    <definedName name="_xlnm.Print_Area" localSheetId="10">'tablas de calculo'!$A$1:$BC$52</definedName>
    <definedName name="_xlnm.Print_Area" localSheetId="5">'vcai-3°EVALUADOR'!$A$2:$L$115</definedName>
    <definedName name="_xlnm.Print_Area" localSheetId="7">'vcai-AUTO'!$A$2:$L$54</definedName>
    <definedName name="_xlnm.Print_Area" localSheetId="4">'vcai-CAPACITACION'!$B$1:$K$34</definedName>
    <definedName name="_xlnm.Print_Area" localSheetId="3">'vcai-DESARROLLO'!$B$1:$K$42</definedName>
    <definedName name="_xlnm.Print_Area" localSheetId="2">'vcai-SUPERIOR'!$B$1:$K$55</definedName>
    <definedName name="_xlnm.Print_Area" localSheetId="6">'VCCOGR'!$A$1:$M$51</definedName>
    <definedName name="_xlnm.Print_Area" localSheetId="0">'VCIFM'!$B$2:$K$61</definedName>
    <definedName name="eapauto1">'[1]tablas de calculo'!$R$46</definedName>
    <definedName name="eapautoda1">'tablas de calculo'!$K$65</definedName>
    <definedName name="eapautoda10">'tablas de calculo'!$K$74</definedName>
    <definedName name="eapautoda11">'tablas de calculo'!$K$75</definedName>
    <definedName name="eapautoda12">'tablas de calculo'!$K$76</definedName>
    <definedName name="eapautoda13">'tablas de calculo'!$K$77</definedName>
    <definedName name="eapautoda14">'tablas de calculo'!$K$78</definedName>
    <definedName name="eapautoda2">'tablas de calculo'!$K$66</definedName>
    <definedName name="eapautoda3">'tablas de calculo'!$K$67</definedName>
    <definedName name="eapautoda4">'tablas de calculo'!$K$68</definedName>
    <definedName name="eapautoda5">'tablas de calculo'!$K$69</definedName>
    <definedName name="eapautoda6">'tablas de calculo'!$K$70</definedName>
    <definedName name="eapautoda7">'tablas de calculo'!$K$71</definedName>
    <definedName name="eapautoda8">'tablas de calculo'!$K$72</definedName>
    <definedName name="eapautoda9">'tablas de calculo'!$K$73</definedName>
    <definedName name="eapjefe1">'[1]tablas de calculo'!$T$32</definedName>
    <definedName name="eapjefeda1">'tablas de calculo'!$K$47</definedName>
    <definedName name="eapjefeda10">'tablas de calculo'!$K$56</definedName>
    <definedName name="eapjefeda11">'tablas de calculo'!$K$57</definedName>
    <definedName name="eapjefeda12">'tablas de calculo'!$K$58</definedName>
    <definedName name="eapjefeda13">'tablas de calculo'!$K$59</definedName>
    <definedName name="eapjefeda14">'tablas de calculo'!$K$60</definedName>
    <definedName name="eapjefeda2">'tablas de calculo'!$K$48</definedName>
    <definedName name="eapjefeda3">'tablas de calculo'!$K$49</definedName>
    <definedName name="eapjefeda4">'tablas de calculo'!$K$50</definedName>
    <definedName name="eapjefeda5">'tablas de calculo'!$K$51</definedName>
    <definedName name="eapjefeda6">'tablas de calculo'!$K$52</definedName>
    <definedName name="eapjefeda7">'tablas de calculo'!$K$53</definedName>
    <definedName name="eapjefeda8">'tablas de calculo'!$K$54</definedName>
    <definedName name="eapjefeda9">'tablas de calculo'!$K$55</definedName>
    <definedName name="eapsup1">'[1]tablas de calculo'!$M$32</definedName>
    <definedName name="eapsupda1">'tablas de calculo'!$K$29</definedName>
    <definedName name="eapsupda10">'tablas de calculo'!$K$38</definedName>
    <definedName name="eapsupda11">'tablas de calculo'!$K$39</definedName>
    <definedName name="eapsupda12">'tablas de calculo'!$K$40</definedName>
    <definedName name="eapsupda13">'tablas de calculo'!$K$41</definedName>
    <definedName name="eapsupda14">'tablas de calculo'!$K$42</definedName>
    <definedName name="eapsupda2">'tablas de calculo'!$K$30</definedName>
    <definedName name="eapsupda3">'tablas de calculo'!$K$31</definedName>
    <definedName name="eapsupda4">'tablas de calculo'!$K$32</definedName>
    <definedName name="eapsupda5">'tablas de calculo'!$K$33</definedName>
    <definedName name="eapsupda6">'tablas de calculo'!$K$34</definedName>
    <definedName name="eapsupda7">'tablas de calculo'!$K$35</definedName>
    <definedName name="eapsupda8">'tablas de calculo'!$K$36</definedName>
    <definedName name="eapsupda9">'tablas de calculo'!$K$37</definedName>
    <definedName name="eapsupdesada1">'tablas de calculo'!$AA$46</definedName>
    <definedName name="eapsupdesada2">'tablas de calculo'!$AA$47</definedName>
    <definedName name="eapsupdesada3">'tablas de calculo'!$AA$48</definedName>
    <definedName name="eapsupdesada4">'tablas de calculo'!$AA$49</definedName>
    <definedName name="eapSUPDESARROLLO1">'[1]tablas de calculo'!$AA$53</definedName>
    <definedName name="metacol1">'[1]tablas de calculo'!$AL$46</definedName>
    <definedName name="metascolecda1">'tablas de calculo'!$AI$59</definedName>
    <definedName name="metascolecda2">'tablas de calculo'!$AI$60</definedName>
    <definedName name="metascolecda3">'tablas de calculo'!$AI$61</definedName>
    <definedName name="metascolecda4">'tablas de calculo'!$AI$62</definedName>
    <definedName name="metascolecda5">'tablas de calculo'!$AI$63</definedName>
    <definedName name="metasindida1">'tablas de calculo'!$AI$46</definedName>
    <definedName name="metasindida2">'tablas de calculo'!$AI$47</definedName>
    <definedName name="metasindida3">'tablas de calculo'!$AI$48</definedName>
    <definedName name="metasindida4">'tablas de calculo'!$AI$49</definedName>
    <definedName name="metasindida5">'tablas de calculo'!$AI$50</definedName>
    <definedName name="metasindivi1">'[2]tablas de calculo'!$AG$46</definedName>
    <definedName name="PARM1">'tablas de calculo'!$BJ$2:$BJ$5</definedName>
    <definedName name="solo">'tablas de calculo'!$BD$2+'tablas de calculo'!$BD$2</definedName>
    <definedName name="solver_cvg" localSheetId="5" hidden="1">0.0001</definedName>
    <definedName name="solver_drv" localSheetId="5" hidden="1">1</definedName>
    <definedName name="solver_est" localSheetId="5" hidden="1">1</definedName>
    <definedName name="solver_itr" localSheetId="5" hidden="1">100</definedName>
    <definedName name="solver_lin" localSheetId="5" hidden="1">2</definedName>
    <definedName name="solver_neg" localSheetId="5" hidden="1">2</definedName>
    <definedName name="solver_num" localSheetId="5" hidden="1">0</definedName>
    <definedName name="solver_nwt" localSheetId="5" hidden="1">1</definedName>
    <definedName name="solver_opt" localSheetId="5" hidden="1">'vcai-3°EVALUADOR'!$H$40</definedName>
    <definedName name="solver_pre" localSheetId="5" hidden="1">0.000001</definedName>
    <definedName name="solver_scl" localSheetId="5" hidden="1">2</definedName>
    <definedName name="solver_sho" localSheetId="5" hidden="1">2</definedName>
    <definedName name="solver_tim" localSheetId="5" hidden="1">100</definedName>
    <definedName name="solver_tol" localSheetId="5" hidden="1">0.05</definedName>
    <definedName name="solver_typ" localSheetId="5" hidden="1">1</definedName>
    <definedName name="solver_val" localSheetId="5" hidden="1">0</definedName>
    <definedName name="VAL1">'tablas de calculo'!#REF!</definedName>
    <definedName name="VAL2">'tablas de calculo'!$BF$2</definedName>
    <definedName name="VAL3">'tablas de calculo'!$BF$3</definedName>
    <definedName name="vapor1">'[1]tablas de calculo'!$BE$1</definedName>
    <definedName name="Z_15006202_85AD_4E10_8C21_6DEA9B3667B0_.wvu.Cols" localSheetId="1" hidden="1">'ACT.EXT.'!$M:$IV</definedName>
    <definedName name="Z_15006202_85AD_4E10_8C21_6DEA9B3667B0_.wvu.Cols" localSheetId="8" hidden="1">'APOR.DEST.'!$M:$IV</definedName>
    <definedName name="Z_15006202_85AD_4E10_8C21_6DEA9B3667B0_.wvu.Cols" localSheetId="9" hidden="1">'Resumen personal'!$K:$IV</definedName>
    <definedName name="Z_15006202_85AD_4E10_8C21_6DEA9B3667B0_.wvu.Cols" localSheetId="10" hidden="1">'tablas de calculo'!$B:$IV</definedName>
    <definedName name="Z_15006202_85AD_4E10_8C21_6DEA9B3667B0_.wvu.Cols" localSheetId="5" hidden="1">'vcai-3°EVALUADOR'!$M:$IV</definedName>
    <definedName name="Z_15006202_85AD_4E10_8C21_6DEA9B3667B0_.wvu.Cols" localSheetId="7" hidden="1">'vcai-AUTO'!$M:$IV</definedName>
    <definedName name="Z_15006202_85AD_4E10_8C21_6DEA9B3667B0_.wvu.Cols" localSheetId="4" hidden="1">'vcai-CAPACITACION'!$M:$IV</definedName>
    <definedName name="Z_15006202_85AD_4E10_8C21_6DEA9B3667B0_.wvu.Cols" localSheetId="3" hidden="1">'vcai-DESARROLLO'!$M:$IV</definedName>
    <definedName name="Z_15006202_85AD_4E10_8C21_6DEA9B3667B0_.wvu.Cols" localSheetId="2" hidden="1">'vcai-SUPERIOR'!$M:$IV</definedName>
    <definedName name="Z_15006202_85AD_4E10_8C21_6DEA9B3667B0_.wvu.Cols" localSheetId="6" hidden="1">'VCCOGR'!$O:$IV</definedName>
    <definedName name="Z_15006202_85AD_4E10_8C21_6DEA9B3667B0_.wvu.Cols" localSheetId="0" hidden="1">'VCIFM'!$M:$IV</definedName>
    <definedName name="Z_15006202_85AD_4E10_8C21_6DEA9B3667B0_.wvu.PrintArea" localSheetId="1" hidden="1">'ACT.EXT.'!$B$1:$K$43</definedName>
    <definedName name="Z_15006202_85AD_4E10_8C21_6DEA9B3667B0_.wvu.PrintArea" localSheetId="8" hidden="1">'APOR.DEST.'!$B$1:$K$57</definedName>
    <definedName name="Z_15006202_85AD_4E10_8C21_6DEA9B3667B0_.wvu.PrintArea" localSheetId="9" hidden="1">'Resumen personal'!$A$1:$I$89</definedName>
    <definedName name="Z_15006202_85AD_4E10_8C21_6DEA9B3667B0_.wvu.PrintArea" localSheetId="10" hidden="1">'tablas de calculo'!$A$1:$BC$52</definedName>
    <definedName name="Z_15006202_85AD_4E10_8C21_6DEA9B3667B0_.wvu.PrintArea" localSheetId="5" hidden="1">'vcai-3°EVALUADOR'!$A$2:$L$115</definedName>
    <definedName name="Z_15006202_85AD_4E10_8C21_6DEA9B3667B0_.wvu.PrintArea" localSheetId="7" hidden="1">'vcai-AUTO'!$A$2:$L$54</definedName>
    <definedName name="Z_15006202_85AD_4E10_8C21_6DEA9B3667B0_.wvu.PrintArea" localSheetId="4" hidden="1">'vcai-CAPACITACION'!$B$1:$K$34</definedName>
    <definedName name="Z_15006202_85AD_4E10_8C21_6DEA9B3667B0_.wvu.PrintArea" localSheetId="3" hidden="1">'vcai-DESARROLLO'!$B$1:$K$42</definedName>
    <definedName name="Z_15006202_85AD_4E10_8C21_6DEA9B3667B0_.wvu.PrintArea" localSheetId="2" hidden="1">'vcai-SUPERIOR'!$B$1:$K$55</definedName>
    <definedName name="Z_15006202_85AD_4E10_8C21_6DEA9B3667B0_.wvu.PrintArea" localSheetId="6" hidden="1">'VCCOGR'!$A$1:$M$51</definedName>
    <definedName name="Z_15006202_85AD_4E10_8C21_6DEA9B3667B0_.wvu.PrintArea" localSheetId="0" hidden="1">'VCIFM'!$B$2:$K$61</definedName>
    <definedName name="Z_15006202_85AD_4E10_8C21_6DEA9B3667B0_.wvu.Rows" localSheetId="1" hidden="1">'ACT.EXT.'!$52:$65536,'ACT.EXT.'!$45:$51</definedName>
    <definedName name="Z_15006202_85AD_4E10_8C21_6DEA9B3667B0_.wvu.Rows" localSheetId="8" hidden="1">'APOR.DEST.'!$65:$65536,'APOR.DEST.'!$56:$62</definedName>
    <definedName name="Z_15006202_85AD_4E10_8C21_6DEA9B3667B0_.wvu.Rows" localSheetId="9" hidden="1">'Resumen personal'!$70:$65536,'Resumen personal'!$28:$28,'Resumen personal'!$62:$69</definedName>
    <definedName name="Z_15006202_85AD_4E10_8C21_6DEA9B3667B0_.wvu.Rows" localSheetId="10" hidden="1">'tablas de calculo'!$268:$65536,'tablas de calculo'!$2:$267</definedName>
    <definedName name="Z_15006202_85AD_4E10_8C21_6DEA9B3667B0_.wvu.Rows" localSheetId="5" hidden="1">'vcai-3°EVALUADOR'!$116:$65536,'vcai-3°EVALUADOR'!$56:$115</definedName>
    <definedName name="Z_15006202_85AD_4E10_8C21_6DEA9B3667B0_.wvu.Rows" localSheetId="7" hidden="1">'vcai-AUTO'!$83:$65536,'vcai-AUTO'!$56:$82</definedName>
    <definedName name="Z_15006202_85AD_4E10_8C21_6DEA9B3667B0_.wvu.Rows" localSheetId="4" hidden="1">'vcai-CAPACITACION'!$42:$65536,'vcai-CAPACITACION'!$34:$41</definedName>
    <definedName name="Z_15006202_85AD_4E10_8C21_6DEA9B3667B0_.wvu.Rows" localSheetId="3" hidden="1">'vcai-DESARROLLO'!$80:$65536,'vcai-DESARROLLO'!$43:$79</definedName>
    <definedName name="Z_15006202_85AD_4E10_8C21_6DEA9B3667B0_.wvu.Rows" localSheetId="2" hidden="1">'vcai-SUPERIOR'!$96:$65536,'vcai-SUPERIOR'!$57:$95</definedName>
    <definedName name="Z_15006202_85AD_4E10_8C21_6DEA9B3667B0_.wvu.Rows" localSheetId="6" hidden="1">'VCCOGR'!$150:$65536,'VCCOGR'!$44:$149</definedName>
    <definedName name="Z_15006202_85AD_4E10_8C21_6DEA9B3667B0_.wvu.Rows" localSheetId="0" hidden="1">'VCIFM'!$140:$65536,'VCIFM'!$62:$139</definedName>
  </definedNames>
  <calcPr fullCalcOnLoad="1" fullPrecision="0" iterate="1" iterateCount="10000" iterateDelta="1E-06"/>
</workbook>
</file>

<file path=xl/sharedStrings.xml><?xml version="1.0" encoding="utf-8"?>
<sst xmlns="http://schemas.openxmlformats.org/spreadsheetml/2006/main" count="872" uniqueCount="389">
  <si>
    <t>Visión estrátegica:</t>
  </si>
  <si>
    <t>Liderazgo:</t>
  </si>
  <si>
    <t>Orientación a Resultados:</t>
  </si>
  <si>
    <t>Trabajo en Equipo:</t>
  </si>
  <si>
    <t>Negociación:</t>
  </si>
  <si>
    <t>LUGAR y FECHA DE LA APLICACIÓN:</t>
  </si>
  <si>
    <t>CALIFICACIÓN:</t>
  </si>
  <si>
    <t>NIVEL DE DESEMPEÑO:</t>
  </si>
  <si>
    <t>no aprobatorio</t>
  </si>
  <si>
    <t>mínimo</t>
  </si>
  <si>
    <t>satisfactorio</t>
  </si>
  <si>
    <t>sobresaliente</t>
  </si>
  <si>
    <t>30 - 100</t>
  </si>
  <si>
    <t>SATISFACTORIO</t>
  </si>
  <si>
    <t>No Aplica</t>
  </si>
  <si>
    <t>UNIDAD DE MEDIDA:</t>
  </si>
  <si>
    <t>PONDERACIÓN:</t>
  </si>
  <si>
    <t>PARÁMETROS DE EVALUACIÓN</t>
  </si>
  <si>
    <t>Peso</t>
  </si>
  <si>
    <t>Liderazgo</t>
  </si>
  <si>
    <t>CALIFICACION:</t>
  </si>
  <si>
    <t>Evalucion de Superior Jerárquico</t>
  </si>
  <si>
    <t>Peso(indicador)</t>
  </si>
  <si>
    <t>Metas Individuales</t>
  </si>
  <si>
    <t>Metas Colectivas</t>
  </si>
  <si>
    <t xml:space="preserve">Auto- Evaluacion </t>
  </si>
  <si>
    <t>Nivel de Comportamiento Asociado:</t>
  </si>
  <si>
    <t>METAS INDIVIDUALES</t>
  </si>
  <si>
    <t>METAS COLECTIVAS</t>
  </si>
  <si>
    <t>AUTO</t>
  </si>
  <si>
    <t>SUPERIOR</t>
  </si>
  <si>
    <t>FIRMA DEL EVALUADO.</t>
  </si>
  <si>
    <t>FIRMA DEL EVALUADO</t>
  </si>
  <si>
    <t>J. Depto.</t>
  </si>
  <si>
    <t>Enlace</t>
  </si>
  <si>
    <t>Sub-Area</t>
  </si>
  <si>
    <t>D. Area</t>
  </si>
  <si>
    <t>D. Gral. Area</t>
  </si>
  <si>
    <t xml:space="preserve">D. Gral. </t>
  </si>
  <si>
    <t>total</t>
  </si>
  <si>
    <t>Capacidades</t>
  </si>
  <si>
    <t>Metas</t>
  </si>
  <si>
    <t>1° Comportamiento</t>
  </si>
  <si>
    <t>2° Comportamiento</t>
  </si>
  <si>
    <t>3° Comportamiento</t>
  </si>
  <si>
    <t>4° Comportamiento</t>
  </si>
  <si>
    <t>Trabajo en Equipo</t>
  </si>
  <si>
    <t>META 1.</t>
  </si>
  <si>
    <t>META 2.</t>
  </si>
  <si>
    <t>META 3.</t>
  </si>
  <si>
    <t>Visión Estratégica:</t>
  </si>
  <si>
    <t>COMPORTAMIENTOS</t>
  </si>
  <si>
    <t>1° Cumple el proceso de inducción del personal de nuevo ingreso de su área, abarcando todos los contenidos mínimos.</t>
  </si>
  <si>
    <t>2° Facilita el cumplimiento de las horas de capacitación obligatoria de todo su personal.</t>
  </si>
  <si>
    <t>Más de 40 horas en promedio</t>
  </si>
  <si>
    <t>40 horas, en promedio</t>
  </si>
  <si>
    <t>Menos de 40 horas en promedio</t>
  </si>
  <si>
    <t>3° Cumple con el proceso de evaluación del desempeño de su personal.</t>
  </si>
  <si>
    <t>Menos del 100% de su personal evaluado al término del periodo asignado.</t>
  </si>
  <si>
    <t>4° Genera, junto con el personal bajo su cargo, los Planes de Acción de mejora de desempeño.</t>
  </si>
  <si>
    <t>En la 1a. semana posterior a la notificación de resultados.</t>
  </si>
  <si>
    <t>Entre la 2a. y 4a. Semana posterior a la notificación de resultados.</t>
  </si>
  <si>
    <t>Gerenciales % interno</t>
  </si>
  <si>
    <t>Cantidad</t>
  </si>
  <si>
    <t>Tiempo</t>
  </si>
  <si>
    <t>Costo</t>
  </si>
  <si>
    <t>Calidad</t>
  </si>
  <si>
    <t>Cantidad-Tiempo</t>
  </si>
  <si>
    <t>Cantidad-Costo</t>
  </si>
  <si>
    <t>Cantidad-Calidad</t>
  </si>
  <si>
    <t>Tiempo-Costo</t>
  </si>
  <si>
    <t>Tiempo-Calidad</t>
  </si>
  <si>
    <t>Costo-Calidad</t>
  </si>
  <si>
    <t>NIVEL DE PUESTO, NOMBRE Y  FIRMA DEL EVALUADOR.</t>
  </si>
  <si>
    <t>RFC:</t>
  </si>
  <si>
    <t>CURP:</t>
  </si>
  <si>
    <t>DATOS DEL EVALUADO</t>
  </si>
  <si>
    <t>ACCIÓN CORRECTIVA O DE MEJORA</t>
  </si>
  <si>
    <t xml:space="preserve">Satisfactorio </t>
  </si>
  <si>
    <t>EVALUACIÓN DE CAPACIDADES GERENCIALES O DIRECTIVAS PARA EL DESARROLLO PROFESIONAL</t>
  </si>
  <si>
    <t xml:space="preserve">No es Característico </t>
  </si>
  <si>
    <t>Desarrollo Profesional del Personal</t>
  </si>
  <si>
    <t>SUPERIOR JERAR.</t>
  </si>
  <si>
    <t>JEFE DEL SUPER.</t>
  </si>
  <si>
    <t>ESTANDARES PROFESIONALES DE ACTUACIÓN</t>
  </si>
  <si>
    <t>Visión Estratégica: Identificar tendencias estratégicas, así como sus implicaciones y  posibilidades; Crear un enfoque a futuro que visualice en forma sistémica oportunidades, amenazas, escenarios y estrategias de largo plazo; y Anticipar eventos, reconocer fuerzas impulsoras y  restrictivas.</t>
  </si>
  <si>
    <t>Negociación: Lograr acuerdos satisfactorios entre diferentes partes, basándose en el intercambio de argumentos y propuestas veraces, sólidos y consistentes; Alinear objetivos, alcanzar soluciones y beneficios mutuos; Llegar a un acuerdo entre partes discordantes; E intervenir en situaciones de desacuerdo o conflicto en busca de soluciones aceptables para los involucrados.</t>
  </si>
  <si>
    <t>Trabajo en Equipo: Desarrollar y mantener relaciones productivas y respetuosas de trabajo con los demás, proporcionando un marco de responsabilidad compartida; Reconocer y aprovechar el talento de los demás, para integrarlos y lograr mayor efectividad en el equipo; Coordinar el propio trabajo con el de otras personas para el logro de objetivos en común, a través de la colaboración y el intercambio de ideas y recursos; Reconocer la interdependencia entre su trabajo y el de otras personas; Y Trabajar en cooperación con otros, más que competitivamente.</t>
  </si>
  <si>
    <t>NO APLICA</t>
  </si>
  <si>
    <t>Requisitos para evaluar  Actividades Extraordinarias</t>
  </si>
  <si>
    <t>Evaluación de Actividades Extraordinarias</t>
  </si>
  <si>
    <t>Descripción de las Actividades Extraordinarias</t>
  </si>
  <si>
    <t>Calificación</t>
  </si>
  <si>
    <t>Puntos</t>
  </si>
  <si>
    <t>TOTAL DE PUNTOS ADICIONALES PARA LA EVALUACIÓN DE METAS INDIVIDUALES</t>
  </si>
  <si>
    <t>Comentarios:</t>
  </si>
  <si>
    <t xml:space="preserve">Requisitos para evaluar  Aportaciones Destacadas </t>
  </si>
  <si>
    <t xml:space="preserve">Evaluación de Aportación Destacada </t>
  </si>
  <si>
    <t>INDICADOR</t>
  </si>
  <si>
    <t>CALIFICACION</t>
  </si>
  <si>
    <t>PUNTOS</t>
  </si>
  <si>
    <t>Realizada con Calidad Profesional (con conocimiento y habilidad sobre el tema).</t>
  </si>
  <si>
    <t>Responde a principios de mejora continua o mejores prácticas.</t>
  </si>
  <si>
    <t>Produjo resultados benéficos verificables y auditables.</t>
  </si>
  <si>
    <t>Evitó gastos y utilización innecesaria de recursos financieros y/o materiales.</t>
  </si>
  <si>
    <t>Realizada tomando en cuenta las disposiciones normativas que aplican a la UR, a la Dependencia y a la APF.</t>
  </si>
  <si>
    <t>Involucró toma de decisión acertada para afrontar, anticipar, resolver algún problema o aportar beneficios.</t>
  </si>
  <si>
    <t>Responde a las necesidades de la ciudadanía, la institución y/o de la APF.</t>
  </si>
  <si>
    <t>Es congruente con los objetivos institucionales de la UA en la que se encuentra adscrito.</t>
  </si>
  <si>
    <t>Implicó un esfuerzo de creatividad, innovación o mejoramiento de su área de adscripción.</t>
  </si>
  <si>
    <t>Incrementó la proyección social o la productividad del área de adscripción.</t>
  </si>
  <si>
    <t>La aportación destacada fue bien conceptualizada para abordar una problemática o hacer la mejora.</t>
  </si>
  <si>
    <t>La población o área beneficiada esta plenamente identificada.</t>
  </si>
  <si>
    <t>Ahorró recursos y tiempos para su área de trabajo.</t>
  </si>
  <si>
    <t>TOTAL DE PUNTOS ADICIONALES PARA LA EVALUACIÓN DEL DESEMPEÑO</t>
  </si>
  <si>
    <t>TOTAL</t>
  </si>
  <si>
    <t>Aportaciones Destacadas</t>
  </si>
  <si>
    <t>Actividades Extraordinarias</t>
  </si>
  <si>
    <t xml:space="preserve">Cumple                                                      </t>
  </si>
  <si>
    <t>ACCIONES CORRECTIVAS O DE MEJORA</t>
  </si>
  <si>
    <t>LUGAR Y FECHA</t>
  </si>
  <si>
    <t>Act. Extra.</t>
  </si>
  <si>
    <t>CALIFICACIÓN  ANUAL PARCIAL</t>
  </si>
  <si>
    <t>Capacidades Gerenciales o Directivas</t>
  </si>
  <si>
    <t>Pesos</t>
  </si>
  <si>
    <t>CALIFICACIÓN  ANUAL FINAL</t>
  </si>
  <si>
    <t>Más de 15 días posteriores al ingreso, en promedio</t>
  </si>
  <si>
    <t>100% de su personal evaluado en la 1a. quincena del periodo asignado.</t>
  </si>
  <si>
    <t>100% de su personal evaluado entre la 2a. quincena y el término del periodo asignado.</t>
  </si>
  <si>
    <t>Después de la 4a. Semana posterior a la notificación de resultados</t>
  </si>
  <si>
    <t>1 - 5 dias posteriores al ingreso, en promedio.</t>
  </si>
  <si>
    <t>6 -15 días posteriores al ingreso, en promedio.</t>
  </si>
  <si>
    <t>n/t</t>
  </si>
  <si>
    <t>Cursos de capacitación</t>
  </si>
  <si>
    <t>Aprendizaje de habilidades o conocimientos específicos</t>
  </si>
  <si>
    <t>Asesoría personalizada</t>
  </si>
  <si>
    <t>Seguimiento especial</t>
  </si>
  <si>
    <t>Conocimientode mejores prácticas</t>
  </si>
  <si>
    <t>Facultamiento</t>
  </si>
  <si>
    <t>Describa:</t>
  </si>
  <si>
    <t>Otros (específique)</t>
  </si>
  <si>
    <t>Aasesoría personalizada</t>
  </si>
  <si>
    <t>Conocimiento de mejoras prácticas</t>
  </si>
  <si>
    <t xml:space="preserve">Facultamiento </t>
  </si>
  <si>
    <t>Otros (especifique)</t>
  </si>
  <si>
    <t>ACCIONES CORRECTIVA O DE MEJORA</t>
  </si>
  <si>
    <t>calificacion</t>
  </si>
  <si>
    <t>Peso:</t>
  </si>
  <si>
    <t>CURSOS DE CAPACITACIÓN</t>
  </si>
  <si>
    <t>APRENDIZAJE DE HABILIDADES O CONOCIMIENTOS ESPECÍFICOS</t>
  </si>
  <si>
    <t>SEGUIMIENTO ESPECIAL</t>
  </si>
  <si>
    <t>FACULTAMIENTO</t>
  </si>
  <si>
    <t>OTROS (ESPECÍFIQUE)</t>
  </si>
  <si>
    <t>CONOCIMIENTO DE MEJORES PRÁCTICAS</t>
  </si>
  <si>
    <t>Orientación a Resultados: Garantizar que las metas sean alcanzadas tal como fueron planeadas, con atención y servicio a la ciudadanía; Emprender acciones oportunas para el logro de los objetivos; Demostrar comportamientos específicos para lograr los resultados, tales como perseverancia, determinación, creatividad, flexibilidad, de interacción, etc; Lograr los objetivos acordados mediante el uso eficiente y eficaz de los recursos;  y lograr resultados de acuerdo a los estándares de calidad, bajos costos y oportunidad.</t>
  </si>
  <si>
    <t>1. Concilia y pone en la mesa las ventajas y desventajas de cada propuesta.</t>
  </si>
  <si>
    <t>1. Promueve la cooperación entre los miembros de los equipos en los que participa.</t>
  </si>
  <si>
    <t>1. Conjuntamente con sus colaboradores, identifica sus áreas de oportunidad y fortalezas, proporcionando retroalimentación con empatía y de manera constructiva.</t>
  </si>
  <si>
    <t>1. Establece y ejecuta sistemas de seguimiento y evaluación del cumplimiento de objetivos y metas.</t>
  </si>
  <si>
    <t>2. Logra acuerdos realistas y funcionales dentro de los tiempos y condiciones establecidos.</t>
  </si>
  <si>
    <t>2. Impulsa a otros a expresar sus opiniones y puntos de vista ante los demás miembros de equipo.</t>
  </si>
  <si>
    <t>2. Se involucra personalmente en los cambios modelando los comportamientos esperados.</t>
  </si>
  <si>
    <t>2. Asume riesgos calculados para alcanzar los objetivos de su área en circunstancias inesperadas o estresantes.</t>
  </si>
  <si>
    <t>3.  Detecta oportunamente los puntos críticos y los posibles impactos y alternativas de solución.</t>
  </si>
  <si>
    <t>3. Se involucra con uno o más equipos, ejerciendo influencia por su conocimiento, criterio y/o experiencia.</t>
  </si>
  <si>
    <t>3. Monitorea, con sus colaboradores, los avances y desviaciones de desempeño del equipo, tomando acciones correctivas.</t>
  </si>
  <si>
    <t>Establece planes operativos y tácticos evaluando los beneficios y consecuencias  para la institución.</t>
  </si>
  <si>
    <t>Desarrolla estrategias y planes de mediano plazo que contribuyen al fortalecimiento de la institución.</t>
  </si>
  <si>
    <t>Alinea los recursos de su área hacia el logro de los objetivos estratégicos en el mediano plazo.</t>
  </si>
  <si>
    <t>Conjuntamente con sus colaboradores, identifica sus áreas de oportunidad y fortalezas, proporcionando retroalimentación con empatía y de manera constructiva.</t>
  </si>
  <si>
    <t>Se involucra personalmente en los cambios modelando los comportamientos esperados.</t>
  </si>
  <si>
    <t>Monitorea, con sus colaboradores, los avances y desviaciones de desempeño del equipo, tomando acciones correctivas.</t>
  </si>
  <si>
    <t>Establece y ejecuta sistemas de seguimiento y evaluación del cumplimiento de objetivos y metas.</t>
  </si>
  <si>
    <t>Asume riesgos calculados para alcanzar los objetivos de su área en circunstancias inesperadas o estresantes.</t>
  </si>
  <si>
    <t>Concilia y pone en la mesa las ventajas y desventajas de cada propuesta.</t>
  </si>
  <si>
    <t>Logra acuerdos realistas y funcionales dentro de los tiempos y condiciones establecidos.</t>
  </si>
  <si>
    <t>Detecta oportunamente los puntos críticos y los posibles impactos y alternativas de solución.</t>
  </si>
  <si>
    <t>Promueve la cooperación entre los miembros de los equipos en los que participa.</t>
  </si>
  <si>
    <t>Impulsa a otros a expresar sus opiniones y puntos de vista ante los demás miembros de equipo.</t>
  </si>
  <si>
    <t>Se involucra con uno o más equipos, ejerciendo influencia por su conocimiento, criterio y/o experiencia.</t>
  </si>
  <si>
    <t xml:space="preserve">  </t>
  </si>
  <si>
    <t xml:space="preserve"> </t>
  </si>
  <si>
    <t>META 4.</t>
  </si>
  <si>
    <t>META 5.</t>
  </si>
  <si>
    <t>Describa Brevemente la(s) Aportación(es) Destacada(s):</t>
  </si>
  <si>
    <t xml:space="preserve"> Superior Jerárquico o Supervisor del Evaluado</t>
  </si>
  <si>
    <t xml:space="preserve">Característico  </t>
  </si>
  <si>
    <t>M.I.D.O.</t>
  </si>
  <si>
    <t>metasindida1</t>
  </si>
  <si>
    <t>metasindida2</t>
  </si>
  <si>
    <t>metasindida3</t>
  </si>
  <si>
    <t>metasindida4</t>
  </si>
  <si>
    <t>metasindida5</t>
  </si>
  <si>
    <t>ACT.EXT.DA1</t>
  </si>
  <si>
    <t>ACT.EXT.DA2</t>
  </si>
  <si>
    <t>ACT.EXT.DA3</t>
  </si>
  <si>
    <t>eapsupda1</t>
  </si>
  <si>
    <t>eapsupda2</t>
  </si>
  <si>
    <t>eapsupda3</t>
  </si>
  <si>
    <t>eapsupda4</t>
  </si>
  <si>
    <t>eapsupda5</t>
  </si>
  <si>
    <t>eapsupda6</t>
  </si>
  <si>
    <t>eapsupda7</t>
  </si>
  <si>
    <t>eapsupda8</t>
  </si>
  <si>
    <t>eapsupda9</t>
  </si>
  <si>
    <t>eapsupda10</t>
  </si>
  <si>
    <t>eapsupda11</t>
  </si>
  <si>
    <t>eapsupda12</t>
  </si>
  <si>
    <t>eapsupda13</t>
  </si>
  <si>
    <t>eapsupda14</t>
  </si>
  <si>
    <t>eapsupdesada1</t>
  </si>
  <si>
    <t>eapsupdesada2</t>
  </si>
  <si>
    <t>eapsupdesada3</t>
  </si>
  <si>
    <t>eapsupdesada4</t>
  </si>
  <si>
    <t>metascolecda1</t>
  </si>
  <si>
    <t>metascolecda2</t>
  </si>
  <si>
    <t>metascolecda3</t>
  </si>
  <si>
    <t>metascolecda4</t>
  </si>
  <si>
    <t>metascolecda5</t>
  </si>
  <si>
    <t>eapjefeda1</t>
  </si>
  <si>
    <t>eapjefeda2</t>
  </si>
  <si>
    <t>eapjefeda3</t>
  </si>
  <si>
    <t>eapjefeda4</t>
  </si>
  <si>
    <t>eapjefeda5</t>
  </si>
  <si>
    <t>eapjefeda6</t>
  </si>
  <si>
    <t>eapjefeda7</t>
  </si>
  <si>
    <t>eapjefeda8</t>
  </si>
  <si>
    <t>eapjefeda9</t>
  </si>
  <si>
    <t>eapjefeda10</t>
  </si>
  <si>
    <t>eapjefeda11</t>
  </si>
  <si>
    <t>eapjefeda12</t>
  </si>
  <si>
    <t>eapjefeda13</t>
  </si>
  <si>
    <t>eapjefeda14</t>
  </si>
  <si>
    <t>APORT.DEST.DA1</t>
  </si>
  <si>
    <t>APORT.DEST.DA2</t>
  </si>
  <si>
    <t>APORT.DEST.DA3</t>
  </si>
  <si>
    <t>APORT.DEST.DA4</t>
  </si>
  <si>
    <t>APORT.DEST.DA5</t>
  </si>
  <si>
    <t>APORT.DEST.DA6</t>
  </si>
  <si>
    <t>APORT.DEST.DA7</t>
  </si>
  <si>
    <t>APORT.DEST.DA8</t>
  </si>
  <si>
    <t>APORT.DEST.DA9</t>
  </si>
  <si>
    <t>APORT.DEST.DA10</t>
  </si>
  <si>
    <t>APORT.DEST.DA11</t>
  </si>
  <si>
    <t>APORT.DEST.DA12</t>
  </si>
  <si>
    <t>APORT.DEST.DA13</t>
  </si>
  <si>
    <t>eapautoda1</t>
  </si>
  <si>
    <t>eapautoda2</t>
  </si>
  <si>
    <t>eapautoda3</t>
  </si>
  <si>
    <t>eapautoda4</t>
  </si>
  <si>
    <t>eapautoda5</t>
  </si>
  <si>
    <t>eapautoda6</t>
  </si>
  <si>
    <t>eapautoda7</t>
  </si>
  <si>
    <t>eapautoda8</t>
  </si>
  <si>
    <t>eapautoda9</t>
  </si>
  <si>
    <t>eapautoda10</t>
  </si>
  <si>
    <t>eapautoda11</t>
  </si>
  <si>
    <t>eapautoda12</t>
  </si>
  <si>
    <t>eapautoda13</t>
  </si>
  <si>
    <t>eapautoda14</t>
  </si>
  <si>
    <t>Área de Desarrollo Social y Humano / Mejorar los niveles de educación y bienestar de los mexicanos.</t>
  </si>
  <si>
    <t>Área de Desarrollo Social y Humano / Acrecentar la equidad y la igualdad de oportunidades.</t>
  </si>
  <si>
    <t>Área de Desarrollo Social y Humano / Impulsar la educación para el desarrollo de las capacidades personales y de iniciativa individual y colectiva.</t>
  </si>
  <si>
    <t>Área de Desarrollo Social y Humano / Fortalecer la cohesión y el capital sociales.</t>
  </si>
  <si>
    <t>Área de Desarrollo Social y Humano / Lograr un desarrollo social y humano en armonía con la naturaleza.</t>
  </si>
  <si>
    <t>Área de Desarrollo Social y Humano / Ampliar la capacidad de respuesta gubernamental para fomentar la confianza ciudadana en las instituciones.</t>
  </si>
  <si>
    <t>Área de Crecimiento con Calidad / Conducir responsablemente la marcha económica del país.</t>
  </si>
  <si>
    <t>Área de Crecimiento con Calidad / Elevar y extender la competitividad del país.</t>
  </si>
  <si>
    <t>Área de Crecimiento con Calidad / Asegurar el desarrollo incluyente.</t>
  </si>
  <si>
    <t>Área de Crecimiento con Calidad / Promover el desarrollo económico regional equilibrado.</t>
  </si>
  <si>
    <t>Área de Crecimiento con Calidad / Crear condiciones para un desarrollo sustentable.</t>
  </si>
  <si>
    <t>Área de Orden y Respeto / Defender la independencia, soberanía e integridad territorial nacionales.</t>
  </si>
  <si>
    <t>Área de Orden y Respeto / Diseñar un nuevo marco estratégico de seguridad nacional, en el contexto de la gobernabilidad democrática y del orden constitucional.</t>
  </si>
  <si>
    <t>Área de Orden y Respeto / Contribuir a que las relaciones políticas ocurran en el marco de una nueva gobernabilidad democrática.</t>
  </si>
  <si>
    <t>Área de Orden y Respeto / Construir una relación de colaboración responsable, equilibrada y productiva entre los poderes de la Unión y avanzar hacia un auténtico federalismo.</t>
  </si>
  <si>
    <t>Área de Orden y Respeto / Fomentar la capacidad del Estado para conducir y regular los fenómenos que afectan a la población en cuanto a su tamaño, dinámica, estructura y distribución territorial.</t>
  </si>
  <si>
    <t>Área de Orden y Respeto / Abatir los niveles de corrupción en el país y dar absoluta transparencia a la gestión y el desempeño de la administración pública federal.</t>
  </si>
  <si>
    <t>Área de Orden y Respeto / Garantizar la seguridad pública para la tranquilidad ciudadana.</t>
  </si>
  <si>
    <t>Área de Orden y Respeto / Garantizar una procuración de justicia pronta, expedita apegada a derecho y de respeto a los derechos humanos.</t>
  </si>
  <si>
    <t xml:space="preserve">Característico </t>
  </si>
  <si>
    <t>Supera lo programado (Más de 100%)</t>
  </si>
  <si>
    <t>De acuerdo a lo programado (90% a 100%)</t>
  </si>
  <si>
    <t>META 1</t>
  </si>
  <si>
    <t>META 2</t>
  </si>
  <si>
    <t>META 3</t>
  </si>
  <si>
    <t>META 4</t>
  </si>
  <si>
    <t>META 5</t>
  </si>
  <si>
    <t>NOMBRE DEL EVALUADO</t>
  </si>
  <si>
    <t xml:space="preserve">RFC </t>
  </si>
  <si>
    <t xml:space="preserve">CURP  </t>
  </si>
  <si>
    <t>No.de RUSP</t>
  </si>
  <si>
    <t>DENOMINACIÓN DEL PUESTO</t>
  </si>
  <si>
    <t>NOMBRE DE LA DEPENDENCIA U ÓRGANO ADMINISTRATIVO DESCONCENTRADO</t>
  </si>
  <si>
    <t>LUGAR y FECHA DE LA APLICACIÓN</t>
  </si>
  <si>
    <t>EXCELENTE</t>
  </si>
  <si>
    <t>NO SATISFACTORIO</t>
  </si>
  <si>
    <t>DEFICIENTE</t>
  </si>
  <si>
    <t>CURP</t>
  </si>
  <si>
    <t>NOMBRE Y FIRMA DEL EVALUADOR.</t>
  </si>
  <si>
    <t xml:space="preserve"> PUESTO DEL EVALUADOR        </t>
  </si>
  <si>
    <t>SOLO APLICA CUANDO EL LOGRO DE LA META ES SUPERIOR EN TÉRMINOS DE LA UNIDAD DE MEDIDA INICIALMENTE PROGRAMADO Y DEBERÁ SER DOCUMENTADO DE ACUERDO A LA FUENTE CITADA EN EL ESTABLECIMIENTO DE METAS.</t>
  </si>
  <si>
    <t>Nombre</t>
  </si>
  <si>
    <t>Puesto</t>
  </si>
  <si>
    <t>Firma</t>
  </si>
  <si>
    <t>Excelente</t>
  </si>
  <si>
    <t>No Satisfactorio</t>
  </si>
  <si>
    <t>RFC</t>
  </si>
  <si>
    <t>CALIFICAR DE ACUERDO AL PORCENTAJE DE CUMPLIMIENTO RESPECTO AL VALOR DETERMINADO PARA LAS METAS INSTITUCIONALES ACORDADAS PREVIAMENTE</t>
  </si>
  <si>
    <t>R.F.C</t>
  </si>
  <si>
    <t>No. de Rusp</t>
  </si>
  <si>
    <t>CLAVE Y NOMBRE DE LAUNIDAD RESPONSABLE</t>
  </si>
  <si>
    <t>anual</t>
  </si>
  <si>
    <t>VALORACIÓN DEL CUMPLIMIENTO CUANTITATIVO DE LOS OBJETIVOS ESTABLECIDOS EN LOS DISTINTOS INSTRUMENTOS DE GESTIÓN DEL RENDIMIENTO</t>
  </si>
  <si>
    <t>DESARROLLO PROFESIONAL
DEL PERSONAL</t>
  </si>
  <si>
    <t>FACTOR ADICIONAL/CAPACITACION</t>
  </si>
  <si>
    <t>DGRH</t>
  </si>
  <si>
    <t>Otro factor a Evaluar/CAPACITACION</t>
  </si>
  <si>
    <t>VALORACIÓN DEL CUMPLIMIENTO INDIVIDUAL DE LAS FUNCIONES Y METAS</t>
  </si>
  <si>
    <t>OBJETIVO 1</t>
  </si>
  <si>
    <t>OBJETIVO 2</t>
  </si>
  <si>
    <t>OBJETIVO 3</t>
  </si>
  <si>
    <t>OBJETIVO 4</t>
  </si>
  <si>
    <t>OBJETIVO 5</t>
  </si>
  <si>
    <t>OBJETIVO 1.</t>
  </si>
  <si>
    <t>OBJETIVO 2.</t>
  </si>
  <si>
    <t>OBJETIVO 3.</t>
  </si>
  <si>
    <t>OBJETIVO 4.</t>
  </si>
  <si>
    <t>OBJETIVO 5.</t>
  </si>
  <si>
    <t xml:space="preserve">DESCRIPCIÓN DE LA CAPACITACIÓN ACREDITADA RECIBIDA </t>
  </si>
  <si>
    <t xml:space="preserve"> CURP</t>
  </si>
  <si>
    <t xml:space="preserve">  FIRMA DEL EVALUADO</t>
  </si>
  <si>
    <r>
      <t xml:space="preserve">Liderazgo: Establecer dirección; asumir e impulsar el compromiso con una visión compartida de futuro; Unir y alinear esfuerzos hacia el servicio y otros objetivos institucionales comunes; Organizar personas, recursos y actividades para lograr los objetivos acordados; </t>
    </r>
    <r>
      <rPr>
        <b/>
        <sz val="10"/>
        <color indexed="8"/>
        <rFont val="Arial"/>
        <family val="2"/>
      </rPr>
      <t xml:space="preserve">Persuadir a través de involucrar y motivar a otros; Facilitar la acción; Fungir como ejemplo; y Reconocer e incentivar los comportamientos esperados. </t>
    </r>
  </si>
  <si>
    <t>2° La aportación destacada no es una actividad o acción contemplada en algún otro rubro de evaluación del desempeño.</t>
  </si>
  <si>
    <t>5° La aportación destacada no generó presiones presupuestales adicionales.</t>
  </si>
  <si>
    <t>6° La aportación destacada no perjudicó o afectó negativamente los objetivos de otra área o UR.</t>
  </si>
  <si>
    <t>2° El puesto ocupado temporalmente abarcó por lo menos cuatro meses para la evaluación anual.</t>
  </si>
  <si>
    <t>4° Las actividades extraordinarias cuentan con soporte documental para su verificación y/o seguimiento.</t>
  </si>
  <si>
    <t>1° Haber ocupado temporalmente un puesto en términos del artículo 62° de la Ley del Servicio Profesional de Carrera de la Administración Pública
     Federal y 53° de su Reglamento.</t>
  </si>
  <si>
    <t>Cumple
(7 de 7)</t>
  </si>
  <si>
    <t>CAPACITACIÓN ACREDITADA
POR EL SERVIDOR PUBLICO
(En su caso)</t>
  </si>
  <si>
    <t>CAPACIDADES GERENCIALES
O DIRECTIVAS</t>
  </si>
  <si>
    <t>APORTACIONES DESTACADAS
(En su caso)</t>
  </si>
  <si>
    <t>VALORACIÓN CUALITATIVA DE LAS APORTACIONES
INSTITUCIONALES EFECTUADAS POR CADA SERVIDOR PÚBLICO
(INCLUYENDO CAPACITACIÓN)</t>
  </si>
  <si>
    <t>NO SATISFCTORIO</t>
  </si>
  <si>
    <r>
      <t>VALORACIÓN CUALITATIVA DE LAS APORTACIONES INSTITUCIONALES EFECTUADAS POR CADA SERVIDOR PÚBLICO</t>
    </r>
    <r>
      <rPr>
        <b/>
        <sz val="11"/>
        <rFont val="Arial"/>
        <family val="2"/>
      </rPr>
      <t xml:space="preserve">
</t>
    </r>
    <r>
      <rPr>
        <b/>
        <sz val="10"/>
        <rFont val="Arial"/>
        <family val="2"/>
      </rPr>
      <t>QUE APLICA EL SUPERIOR JERÁRQUICO O SUPERVISOR</t>
    </r>
  </si>
  <si>
    <t>ACTIVIDADES EXTRAORDINARIAS 
(En su caso)</t>
  </si>
  <si>
    <t>NOMBRE,  PUESTO Y FIRMA DEL SUPERIOR JERÁRQUICO O SUPERVISOR</t>
  </si>
  <si>
    <t>CLAVE Y NOMBRE DE LA UNIDAD ADMINISTRATIVA RESPONSABLE</t>
  </si>
  <si>
    <t>Evaluacion del 3° evaluador</t>
  </si>
  <si>
    <t>3° El servidor público evaluado alcanzó por lo menos una calificación de satisfactorio en el cumplimiento individual de las funciones y metas de
     desempeño en el periodo que se evalúa.</t>
  </si>
  <si>
    <t>1° La calificación de la evaluación del cumplimiento individual de las funciones y metas del servidor público debe ser equivalente a
     desempeño satisfactorio o superior.</t>
  </si>
  <si>
    <t>PROMEDIO DEL O LOS RESULTADO(S) DE LOS EVENTOS DE CAPACITACIÓN ACREDITADOS POR EL EVALUADO
(En escala de 0 - 100)</t>
  </si>
  <si>
    <t>No aplica</t>
  </si>
  <si>
    <t>NOMBRE, PUESTO  Y  FIRMA DEL EVALUADOR</t>
  </si>
  <si>
    <t>NOMBRE, PUESTO Y  FIRMA DEL EVALUADOR</t>
  </si>
  <si>
    <t>NOMBRE,  PUESTO Y  FIRMA DEL EVALUADOR</t>
  </si>
  <si>
    <t>NOMBRE, PUESTO Y FIRMA DEL EVALUADO</t>
  </si>
  <si>
    <t>Apor. Destac.</t>
  </si>
  <si>
    <t>Inferior a lo programado
(entre 70% o 89.9%)</t>
  </si>
  <si>
    <t>Inferior a lo programado en más de
(30% Menos de 70%)</t>
  </si>
  <si>
    <t>Inferior a lo programado en más de (30% Menos de 70%)</t>
  </si>
  <si>
    <r>
      <t>Cumplimiento de la Actividad extraordinaria entre:                      (</t>
    </r>
    <r>
      <rPr>
        <b/>
        <sz val="11"/>
        <rFont val="Arial"/>
        <family val="2"/>
      </rPr>
      <t>75% a 89.9%</t>
    </r>
    <r>
      <rPr>
        <sz val="11"/>
        <rFont val="Arial"/>
        <family val="2"/>
      </rPr>
      <t>)</t>
    </r>
  </si>
  <si>
    <r>
      <t xml:space="preserve">Cumplimiento de la Actividad extraordinaria
entre:
</t>
    </r>
    <r>
      <rPr>
        <b/>
        <sz val="11"/>
        <rFont val="Arial"/>
        <family val="2"/>
      </rPr>
      <t>(90% a 100%</t>
    </r>
    <r>
      <rPr>
        <sz val="11"/>
        <rFont val="Arial"/>
        <family val="2"/>
      </rPr>
      <t>)</t>
    </r>
  </si>
  <si>
    <r>
      <t>Cumplimiento de
la Actividad
extraordinaria
entre:
(</t>
    </r>
    <r>
      <rPr>
        <b/>
        <sz val="11"/>
        <rFont val="Arial"/>
        <family val="2"/>
      </rPr>
      <t>60% a 74.9%</t>
    </r>
    <r>
      <rPr>
        <sz val="11"/>
        <rFont val="Arial"/>
        <family val="2"/>
      </rPr>
      <t>)</t>
    </r>
  </si>
  <si>
    <t>Superior Jerárquico o Superivsor del Evaluado</t>
  </si>
  <si>
    <t>NIVEL DE
DESEMPEÑO</t>
  </si>
  <si>
    <t xml:space="preserve">Poco
Característico  </t>
  </si>
  <si>
    <t>Muy
Característico</t>
  </si>
  <si>
    <t xml:space="preserve">No es
Característico </t>
  </si>
  <si>
    <t>No
Aplica</t>
  </si>
  <si>
    <t>No
Satisfactorio</t>
  </si>
  <si>
    <t>3° Se trata de una acción voluntaria no contemplada inicialmente en los planes y programas de trabajo, ni solicitada expresamente por
     los superiores del evaluado.</t>
  </si>
  <si>
    <t>4° La aportación mejoró, facilitó, optimizó o fortaleció las funciones de los compañeros de trabajo, el logro de metas estratégicas o
     aportó beneficio a la ciudadanía.</t>
  </si>
  <si>
    <t xml:space="preserve">7° La aportación destacada fue, en su momento, consultada e informada oportunamente con los superiores y contó con su
    aprobación. </t>
  </si>
  <si>
    <t>RESUMEN DE CALIFICACIONES DE LAS MODALIDADES DE VALORACIÓN ANUAL</t>
  </si>
  <si>
    <t>CALIFICACIÓN FINAL ANUAL</t>
  </si>
  <si>
    <t>CALIFICACIÓN PARCIAL ANUAL</t>
  </si>
  <si>
    <t>Resultados Esperados en
Valor Absoluto o en %</t>
  </si>
  <si>
    <t>NIVEL DE
DESEMPEÑO:</t>
  </si>
  <si>
    <t xml:space="preserve">VALORACIÓN CUALITATIVA DE LAS APORTACIONES INSTITUCIONALES EFECTUADAS POR CADA SERVIDOR PÚBLICO
 AUTO - EVALUACIÓN </t>
  </si>
  <si>
    <t>VALORACIÓN CUALITATIVA DE LAS APORTACIONES INSTITUCIONALES EFECTUADAS POR CADA SERVIDOR PÚBLICO
QUE APLICA EL TERCER EVALUADOR</t>
  </si>
  <si>
    <t>VALORACIÓN CUALITATIVA DE LAS APORTACIONES INSTITUCIONALES EFECTUADAS POR CADA SERVIDOR PÚBLICO
QUE APLICA EL SUPERIOR JERÁRQUICO</t>
  </si>
  <si>
    <t>VALORACIÓN DEL CUMPLIMIENTO INDIVIDUAL DE LAS FUNCIONES Y METAS QUE APLICA EL SUPERIOR JERÁRQUICO</t>
  </si>
  <si>
    <t>VALORACIÓN DEL CUMPLIMIENTO CUANTITATIVO DE LOS OBJETIVOS ESTABLECIDOS EN LOS DISTINTOS INSTRUMENTOS DE GESTIÓN
QUE APLICA EL TITULAR DE LA UNIDAD RESPONSABLE</t>
  </si>
  <si>
    <t>EVALUACIÓN DE APORTACIONES DESTACADAS
QUE APLICA EL SUPERIOR JERÁRQUICO
(En su Caso)</t>
  </si>
  <si>
    <t>CAPACITACIÓN ACREDITADA
(En su caso)
Información proporcionada y validada por la DGRH o equivalente</t>
  </si>
  <si>
    <t>ASESORÍA PERSONALIZADA</t>
  </si>
  <si>
    <t>EVALUACIÓN DE ACTIVIDADES EXTRAORDINARIAS
QUE APLICA EL SUPERIOR JERÁRQUICO
(En su caso)</t>
  </si>
  <si>
    <t>Titular de la UR en la que está adscrito el evaluado
VoBo.</t>
  </si>
</sst>
</file>

<file path=xl/styles.xml><?xml version="1.0" encoding="utf-8"?>
<styleSheet xmlns="http://schemas.openxmlformats.org/spreadsheetml/2006/main">
  <numFmts count="6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%"/>
    <numFmt numFmtId="173" formatCode="&quot;$&quot;#,##0_);\(&quot;$&quot;#,##0\)"/>
    <numFmt numFmtId="174" formatCode="&quot;$&quot;#,##0_);[Red]\(&quot;$&quot;#,##0\)"/>
    <numFmt numFmtId="175" formatCode="&quot;$&quot;#,##0.00_);\(&quot;$&quot;#,##0.00\)"/>
    <numFmt numFmtId="176" formatCode="&quot;$&quot;#,##0.00_);[Red]\(&quot;$&quot;#,##0.00\)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_(* #,##0.00_);_(* \(#,##0.00\);_(* &quot;-&quot;??_);_(@_)"/>
    <numFmt numFmtId="181" formatCode="#,##0\ &quot;Pta&quot;;\-#,##0\ &quot;Pta&quot;"/>
    <numFmt numFmtId="182" formatCode="#,##0\ &quot;Pta&quot;;[Red]\-#,##0\ &quot;Pta&quot;"/>
    <numFmt numFmtId="183" formatCode="#,##0.00\ &quot;Pta&quot;;\-#,##0.00\ &quot;Pta&quot;"/>
    <numFmt numFmtId="184" formatCode="#,##0.00\ &quot;Pta&quot;;[Red]\-#,##0.00\ &quot;Pta&quot;"/>
    <numFmt numFmtId="185" formatCode="_-* #,##0\ &quot;Pta&quot;_-;\-* #,##0\ &quot;Pta&quot;_-;_-* &quot;-&quot;\ &quot;Pta&quot;_-;_-@_-"/>
    <numFmt numFmtId="186" formatCode="_-* #,##0\ _P_t_a_-;\-* #,##0\ _P_t_a_-;_-* &quot;-&quot;\ _P_t_a_-;_-@_-"/>
    <numFmt numFmtId="187" formatCode="_-* #,##0.00\ &quot;Pta&quot;_-;\-* #,##0.00\ &quot;Pta&quot;_-;_-* &quot;-&quot;??\ &quot;Pta&quot;_-;_-@_-"/>
    <numFmt numFmtId="188" formatCode="_-* #,##0.00\ _P_t_a_-;\-* #,##0.00\ _P_t_a_-;_-* &quot;-&quot;??\ _P_t_a_-;_-@_-"/>
    <numFmt numFmtId="189" formatCode="#,##0\ &quot;$&quot;;\-#,##0\ &quot;$&quot;"/>
    <numFmt numFmtId="190" formatCode="#,##0\ &quot;$&quot;;[Red]\-#,##0\ &quot;$&quot;"/>
    <numFmt numFmtId="191" formatCode="#,##0.00\ &quot;$&quot;;\-#,##0.00\ &quot;$&quot;"/>
    <numFmt numFmtId="192" formatCode="#,##0.00\ &quot;$&quot;;[Red]\-#,##0.00\ &quot;$&quot;"/>
    <numFmt numFmtId="193" formatCode="_-* #,##0\ &quot;$&quot;_-;\-* #,##0\ &quot;$&quot;_-;_-* &quot;-&quot;\ &quot;$&quot;_-;_-@_-"/>
    <numFmt numFmtId="194" formatCode="_-* #,##0\ _$_-;\-* #,##0\ _$_-;_-* &quot;-&quot;\ _$_-;_-@_-"/>
    <numFmt numFmtId="195" formatCode="_-* #,##0.00\ &quot;$&quot;_-;\-* #,##0.00\ &quot;$&quot;_-;_-* &quot;-&quot;??\ &quot;$&quot;_-;_-@_-"/>
    <numFmt numFmtId="196" formatCode="_-* #,##0.00\ _$_-;\-* #,##0.00\ _$_-;_-* &quot;-&quot;??\ _$_-;_-@_-"/>
    <numFmt numFmtId="197" formatCode="&quot;Sí&quot;;&quot;Sí&quot;;&quot;No&quot;"/>
    <numFmt numFmtId="198" formatCode="&quot;Verdadero&quot;;&quot;Verdadero&quot;;&quot;Falso&quot;"/>
    <numFmt numFmtId="199" formatCode="&quot;Activado&quot;;&quot;Activado&quot;;&quot;Desactivado&quot;"/>
    <numFmt numFmtId="200" formatCode="0.0"/>
    <numFmt numFmtId="201" formatCode="[$€-2]\ #,##0.00_);[Red]\([$€-2]\ #,##0.00\)"/>
    <numFmt numFmtId="202" formatCode="0.000"/>
    <numFmt numFmtId="203" formatCode="_-[$€-2]* #,##0.00_-;\-[$€-2]* #,##0.00_-;_-[$€-2]* &quot;-&quot;??_-"/>
    <numFmt numFmtId="204" formatCode="0.0000"/>
    <numFmt numFmtId="205" formatCode="0.00000"/>
    <numFmt numFmtId="206" formatCode="0.0000000"/>
    <numFmt numFmtId="207" formatCode="0.000000"/>
    <numFmt numFmtId="208" formatCode="0.0000000000"/>
    <numFmt numFmtId="209" formatCode="0.00000000000"/>
    <numFmt numFmtId="210" formatCode="0.000000000"/>
    <numFmt numFmtId="211" formatCode="0.00000000"/>
    <numFmt numFmtId="212" formatCode="#,##0.0"/>
    <numFmt numFmtId="213" formatCode="[$-80A]dddd\,\ dd&quot; de &quot;mmmm&quot; de &quot;yyyy"/>
    <numFmt numFmtId="214" formatCode="[$-80A]hh:mm:ss\ \a\.m\./\p\.m\."/>
    <numFmt numFmtId="215" formatCode="_-* #,##0.000_-;\-* #,##0.000_-;_-* &quot;-&quot;??_-;_-@_-"/>
    <numFmt numFmtId="216" formatCode="_-* #,##0.0000_-;\-* #,##0.0000_-;_-* &quot;-&quot;??_-;_-@_-"/>
    <numFmt numFmtId="217" formatCode="_-* #,##0.00000_-;\-* #,##0.00000_-;_-* &quot;-&quot;??_-;_-@_-"/>
    <numFmt numFmtId="218" formatCode="_-* #,##0.0_-;\-* #,##0.0_-;_-* &quot;-&quot;??_-;_-@_-"/>
    <numFmt numFmtId="219" formatCode="#,##0.000"/>
    <numFmt numFmtId="220" formatCode="000000000"/>
    <numFmt numFmtId="221" formatCode="General_)"/>
    <numFmt numFmtId="222" formatCode="[$-F800]dddd\,\ mmmm\ dd\,\ yyyy"/>
    <numFmt numFmtId="223" formatCode="[$-80A]d&quot; de &quot;mmmm&quot; de &quot;yyyy;@"/>
  </numFmts>
  <fonts count="4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9"/>
      <name val="Arial"/>
      <family val="0"/>
    </font>
    <font>
      <b/>
      <sz val="11"/>
      <name val="Arial"/>
      <family val="2"/>
    </font>
    <font>
      <sz val="7"/>
      <name val="Times New Roman"/>
      <family val="1"/>
    </font>
    <font>
      <sz val="12"/>
      <name val="Arial"/>
      <family val="2"/>
    </font>
    <font>
      <sz val="10"/>
      <color indexed="8"/>
      <name val="Arial"/>
      <family val="2"/>
    </font>
    <font>
      <sz val="8"/>
      <color indexed="22"/>
      <name val="Arial"/>
      <family val="0"/>
    </font>
    <font>
      <sz val="10"/>
      <color indexed="22"/>
      <name val="Arial"/>
      <family val="0"/>
    </font>
    <font>
      <sz val="11"/>
      <name val="Arial"/>
      <family val="2"/>
    </font>
    <font>
      <sz val="10"/>
      <name val="Symbol"/>
      <family val="1"/>
    </font>
    <font>
      <sz val="10"/>
      <color indexed="10"/>
      <name val="Arial"/>
      <family val="2"/>
    </font>
    <font>
      <b/>
      <i/>
      <sz val="11"/>
      <name val="Arial"/>
      <family val="2"/>
    </font>
    <font>
      <b/>
      <sz val="8"/>
      <color indexed="9"/>
      <name val="Arial"/>
      <family val="2"/>
    </font>
    <font>
      <sz val="12"/>
      <color indexed="9"/>
      <name val="Arial"/>
      <family val="2"/>
    </font>
    <font>
      <b/>
      <sz val="14"/>
      <name val="Arial"/>
      <family val="2"/>
    </font>
    <font>
      <b/>
      <sz val="10"/>
      <color indexed="10"/>
      <name val="Arial"/>
      <family val="2"/>
    </font>
    <font>
      <sz val="11"/>
      <color indexed="8"/>
      <name val="Arial"/>
      <family val="2"/>
    </font>
    <font>
      <sz val="12"/>
      <name val="Arial Narrow"/>
      <family val="2"/>
    </font>
    <font>
      <b/>
      <sz val="8"/>
      <name val="Verdana"/>
      <family val="2"/>
    </font>
    <font>
      <b/>
      <sz val="9"/>
      <name val="Verdana"/>
      <family val="2"/>
    </font>
    <font>
      <b/>
      <sz val="10"/>
      <name val="Verdana"/>
      <family val="2"/>
    </font>
    <font>
      <b/>
      <sz val="11"/>
      <name val="Verdana"/>
      <family val="2"/>
    </font>
    <font>
      <sz val="14"/>
      <color indexed="9"/>
      <name val="Arial"/>
      <family val="0"/>
    </font>
    <font>
      <sz val="9"/>
      <color indexed="9"/>
      <name val="Arial"/>
      <family val="0"/>
    </font>
    <font>
      <b/>
      <sz val="7"/>
      <name val="Arial"/>
      <family val="2"/>
    </font>
    <font>
      <sz val="7"/>
      <name val="Arial"/>
      <family val="2"/>
    </font>
    <font>
      <sz val="10"/>
      <color indexed="59"/>
      <name val="Arial"/>
      <family val="2"/>
    </font>
    <font>
      <b/>
      <sz val="10"/>
      <color indexed="8"/>
      <name val="Arial"/>
      <family val="2"/>
    </font>
    <font>
      <sz val="12"/>
      <name val="Helv"/>
      <family val="0"/>
    </font>
    <font>
      <sz val="11"/>
      <name val="Helv"/>
      <family val="0"/>
    </font>
    <font>
      <sz val="12"/>
      <color indexed="22"/>
      <name val="Arial"/>
      <family val="2"/>
    </font>
    <font>
      <sz val="11"/>
      <color indexed="22"/>
      <name val="Arial"/>
      <family val="2"/>
    </font>
    <font>
      <b/>
      <sz val="11"/>
      <color indexed="22"/>
      <name val="Arial"/>
      <family val="2"/>
    </font>
    <font>
      <sz val="10"/>
      <color indexed="44"/>
      <name val="Arial"/>
      <family val="0"/>
    </font>
    <font>
      <b/>
      <sz val="10"/>
      <color indexed="44"/>
      <name val="Arial"/>
      <family val="0"/>
    </font>
    <font>
      <b/>
      <sz val="8"/>
      <color indexed="44"/>
      <name val="Arial"/>
      <family val="0"/>
    </font>
    <font>
      <b/>
      <sz val="8"/>
      <name val="Arial Narrow"/>
      <family val="2"/>
    </font>
    <font>
      <b/>
      <u val="single"/>
      <sz val="10"/>
      <name val="Arial"/>
      <family val="0"/>
    </font>
    <font>
      <sz val="8"/>
      <name val="Tahoma"/>
      <family val="2"/>
    </font>
    <font>
      <sz val="8"/>
      <color indexed="9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44"/>
      </left>
      <right style="thin">
        <color indexed="44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23">
    <xf numFmtId="221" fontId="36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32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/>
      <protection locked="0"/>
    </xf>
    <xf numFmtId="0" fontId="0" fillId="0" borderId="0" xfId="0" applyBorder="1" applyAlignment="1" applyProtection="1">
      <alignment/>
      <protection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22" fillId="0" borderId="1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0" fontId="14" fillId="0" borderId="0" xfId="0" applyFont="1" applyAlignment="1" applyProtection="1">
      <alignment/>
      <protection locked="0"/>
    </xf>
    <xf numFmtId="0" fontId="14" fillId="0" borderId="0" xfId="0" applyFont="1" applyAlignment="1" applyProtection="1">
      <alignment horizontal="left" vertical="center"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1" fillId="0" borderId="0" xfId="0" applyFont="1" applyAlignment="1" applyProtection="1">
      <alignment horizontal="left"/>
      <protection/>
    </xf>
    <xf numFmtId="0" fontId="21" fillId="0" borderId="0" xfId="0" applyFont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6" fillId="0" borderId="0" xfId="0" applyFont="1" applyBorder="1" applyAlignment="1" applyProtection="1">
      <alignment/>
      <protection/>
    </xf>
    <xf numFmtId="0" fontId="16" fillId="0" borderId="0" xfId="0" applyFont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 vertical="center"/>
      <protection/>
    </xf>
    <xf numFmtId="0" fontId="16" fillId="0" borderId="0" xfId="0" applyFont="1" applyAlignment="1" applyProtection="1">
      <alignment vertical="center" wrapText="1"/>
      <protection/>
    </xf>
    <xf numFmtId="0" fontId="1" fillId="0" borderId="0" xfId="0" applyFon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15" fillId="0" borderId="0" xfId="0" applyFont="1" applyFill="1" applyBorder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/>
      <protection/>
    </xf>
    <xf numFmtId="0" fontId="9" fillId="2" borderId="0" xfId="0" applyFont="1" applyFill="1" applyBorder="1" applyAlignment="1" applyProtection="1">
      <alignment/>
      <protection/>
    </xf>
    <xf numFmtId="0" fontId="15" fillId="0" borderId="0" xfId="0" applyFont="1" applyAlignment="1" applyProtection="1">
      <alignment horizontal="left"/>
      <protection/>
    </xf>
    <xf numFmtId="0" fontId="9" fillId="0" borderId="0" xfId="0" applyFont="1" applyFill="1" applyBorder="1" applyAlignment="1" applyProtection="1">
      <alignment vertical="center"/>
      <protection/>
    </xf>
    <xf numFmtId="0" fontId="17" fillId="0" borderId="0" xfId="0" applyFont="1" applyAlignment="1" applyProtection="1">
      <alignment horizontal="justify" wrapText="1"/>
      <protection/>
    </xf>
    <xf numFmtId="0" fontId="6" fillId="0" borderId="0" xfId="0" applyFont="1" applyAlignment="1" applyProtection="1">
      <alignment horizontal="center"/>
      <protection/>
    </xf>
    <xf numFmtId="0" fontId="9" fillId="0" borderId="0" xfId="0" applyFont="1" applyAlignment="1" applyProtection="1">
      <alignment/>
      <protection hidden="1"/>
    </xf>
    <xf numFmtId="9" fontId="1" fillId="3" borderId="2" xfId="0" applyNumberFormat="1" applyFont="1" applyFill="1" applyBorder="1" applyAlignment="1" applyProtection="1">
      <alignment horizontal="right" vertical="center"/>
      <protection hidden="1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30" fillId="0" borderId="0" xfId="0" applyFont="1" applyAlignment="1" applyProtection="1">
      <alignment/>
      <protection hidden="1"/>
    </xf>
    <xf numFmtId="1" fontId="6" fillId="0" borderId="1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1" fillId="0" borderId="0" xfId="0" applyFont="1" applyFill="1" applyBorder="1" applyAlignment="1" applyProtection="1">
      <alignment horizontal="center"/>
      <protection hidden="1"/>
    </xf>
    <xf numFmtId="0" fontId="9" fillId="0" borderId="0" xfId="0" applyFont="1" applyAlignment="1" applyProtection="1">
      <alignment horizontal="left" vertical="center" wrapText="1"/>
      <protection locked="0"/>
    </xf>
    <xf numFmtId="0" fontId="31" fillId="0" borderId="0" xfId="0" applyFont="1" applyAlignment="1" applyProtection="1">
      <alignment horizontal="left" vertical="center" wrapText="1"/>
      <protection locked="0"/>
    </xf>
    <xf numFmtId="0" fontId="0" fillId="0" borderId="0" xfId="0" applyFont="1" applyFill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10" fillId="0" borderId="1" xfId="0" applyFont="1" applyBorder="1" applyAlignment="1" applyProtection="1">
      <alignment horizontal="center" vertical="center" wrapText="1"/>
      <protection locked="0"/>
    </xf>
    <xf numFmtId="0" fontId="16" fillId="0" borderId="1" xfId="0" applyFont="1" applyFill="1" applyBorder="1" applyAlignment="1" applyProtection="1">
      <alignment horizontal="center" vertical="center" wrapText="1"/>
      <protection locked="0"/>
    </xf>
    <xf numFmtId="0" fontId="12" fillId="0" borderId="1" xfId="0" applyFont="1" applyFill="1" applyBorder="1" applyAlignment="1" applyProtection="1">
      <alignment horizontal="center" vertical="center" wrapText="1"/>
      <protection locked="0"/>
    </xf>
    <xf numFmtId="0" fontId="10" fillId="3" borderId="2" xfId="0" applyFont="1" applyFill="1" applyBorder="1" applyAlignment="1" applyProtection="1">
      <alignment horizontal="center" vertical="center"/>
      <protection hidden="1"/>
    </xf>
    <xf numFmtId="0" fontId="10" fillId="3" borderId="3" xfId="0" applyFont="1" applyFill="1" applyBorder="1" applyAlignment="1" applyProtection="1">
      <alignment horizontal="center" vertical="center" wrapText="1"/>
      <protection hidden="1"/>
    </xf>
    <xf numFmtId="0" fontId="32" fillId="4" borderId="0" xfId="0" applyFont="1" applyFill="1" applyBorder="1" applyAlignment="1" applyProtection="1">
      <alignment horizontal="center" vertical="center" wrapText="1"/>
      <protection hidden="1"/>
    </xf>
    <xf numFmtId="0" fontId="10" fillId="4" borderId="0" xfId="0" applyFont="1" applyFill="1" applyBorder="1" applyAlignment="1" applyProtection="1">
      <alignment horizontal="center" wrapText="1"/>
      <protection hidden="1"/>
    </xf>
    <xf numFmtId="0" fontId="1" fillId="3" borderId="4" xfId="0" applyFont="1" applyFill="1" applyBorder="1" applyAlignment="1" applyProtection="1">
      <alignment horizontal="center" vertical="center"/>
      <protection hidden="1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hidden="1"/>
    </xf>
    <xf numFmtId="0" fontId="10" fillId="3" borderId="5" xfId="0" applyFont="1" applyFill="1" applyBorder="1" applyAlignment="1" applyProtection="1">
      <alignment horizontal="centerContinuous" vertical="center" wrapText="1"/>
      <protection hidden="1"/>
    </xf>
    <xf numFmtId="0" fontId="5" fillId="3" borderId="6" xfId="0" applyFont="1" applyFill="1" applyBorder="1" applyAlignment="1" applyProtection="1">
      <alignment horizontal="centerContinuous" vertical="center" wrapText="1"/>
      <protection hidden="1"/>
    </xf>
    <xf numFmtId="0" fontId="5" fillId="3" borderId="4" xfId="0" applyFont="1" applyFill="1" applyBorder="1" applyAlignment="1" applyProtection="1">
      <alignment horizontal="centerContinuous" vertical="center" wrapText="1"/>
      <protection hidden="1"/>
    </xf>
    <xf numFmtId="0" fontId="0" fillId="4" borderId="0" xfId="0" applyFont="1" applyFill="1" applyBorder="1" applyAlignment="1" applyProtection="1">
      <alignment wrapText="1"/>
      <protection hidden="1"/>
    </xf>
    <xf numFmtId="0" fontId="33" fillId="4" borderId="0" xfId="0" applyFont="1" applyFill="1" applyBorder="1" applyAlignment="1" applyProtection="1">
      <alignment horizontal="center" vertical="top" wrapText="1"/>
      <protection hidden="1"/>
    </xf>
    <xf numFmtId="200" fontId="16" fillId="4" borderId="1" xfId="0" applyNumberFormat="1" applyFont="1" applyFill="1" applyBorder="1" applyAlignment="1" applyProtection="1">
      <alignment horizontal="center" vertical="center" wrapText="1"/>
      <protection hidden="1"/>
    </xf>
    <xf numFmtId="200" fontId="16" fillId="4" borderId="7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Fill="1" applyBorder="1" applyAlignment="1" applyProtection="1">
      <alignment/>
      <protection hidden="1"/>
    </xf>
    <xf numFmtId="0" fontId="10" fillId="3" borderId="6" xfId="0" applyFont="1" applyFill="1" applyBorder="1" applyAlignment="1" applyProtection="1">
      <alignment horizontal="centerContinuous" vertical="center"/>
      <protection hidden="1"/>
    </xf>
    <xf numFmtId="0" fontId="10" fillId="3" borderId="4" xfId="0" applyFont="1" applyFill="1" applyBorder="1" applyAlignment="1" applyProtection="1">
      <alignment horizontal="centerContinuous" vertical="center"/>
      <protection hidden="1"/>
    </xf>
    <xf numFmtId="0" fontId="1" fillId="3" borderId="6" xfId="0" applyFont="1" applyFill="1" applyBorder="1" applyAlignment="1" applyProtection="1">
      <alignment horizontal="centerContinuous" vertical="center" wrapText="1"/>
      <protection hidden="1"/>
    </xf>
    <xf numFmtId="0" fontId="1" fillId="3" borderId="4" xfId="0" applyFont="1" applyFill="1" applyBorder="1" applyAlignment="1" applyProtection="1">
      <alignment horizontal="centerContinuous" vertical="center" wrapText="1"/>
      <protection hidden="1"/>
    </xf>
    <xf numFmtId="0" fontId="2" fillId="3" borderId="5" xfId="0" applyFont="1" applyFill="1" applyBorder="1" applyAlignment="1" applyProtection="1">
      <alignment horizontal="centerContinuous" vertical="center" wrapText="1"/>
      <protection hidden="1"/>
    </xf>
    <xf numFmtId="0" fontId="2" fillId="3" borderId="6" xfId="0" applyFont="1" applyFill="1" applyBorder="1" applyAlignment="1" applyProtection="1">
      <alignment horizontal="centerContinuous" vertical="center" wrapText="1"/>
      <protection hidden="1"/>
    </xf>
    <xf numFmtId="0" fontId="2" fillId="3" borderId="4" xfId="0" applyFont="1" applyFill="1" applyBorder="1" applyAlignment="1" applyProtection="1">
      <alignment horizontal="centerContinuous" vertical="center" wrapText="1"/>
      <protection hidden="1"/>
    </xf>
    <xf numFmtId="0" fontId="5" fillId="3" borderId="1" xfId="0" applyFont="1" applyFill="1" applyBorder="1" applyAlignment="1" applyProtection="1">
      <alignment horizontal="centerContinuous" vertical="center" wrapText="1"/>
      <protection hidden="1"/>
    </xf>
    <xf numFmtId="0" fontId="2" fillId="3" borderId="1" xfId="0" applyFont="1" applyFill="1" applyBorder="1" applyAlignment="1" applyProtection="1">
      <alignment horizontal="centerContinuous" vertical="center" wrapText="1"/>
      <protection hidden="1"/>
    </xf>
    <xf numFmtId="0" fontId="0" fillId="3" borderId="5" xfId="0" applyFill="1" applyBorder="1" applyAlignment="1" applyProtection="1">
      <alignment/>
      <protection hidden="1"/>
    </xf>
    <xf numFmtId="0" fontId="1" fillId="3" borderId="6" xfId="0" applyFont="1" applyFill="1" applyBorder="1" applyAlignment="1" applyProtection="1">
      <alignment horizontal="centerContinuous" vertical="center"/>
      <protection hidden="1"/>
    </xf>
    <xf numFmtId="0" fontId="1" fillId="3" borderId="4" xfId="0" applyFont="1" applyFill="1" applyBorder="1" applyAlignment="1" applyProtection="1">
      <alignment horizontal="centerContinuous" vertical="center"/>
      <protection hidden="1"/>
    </xf>
    <xf numFmtId="0" fontId="10" fillId="3" borderId="1" xfId="0" applyFont="1" applyFill="1" applyBorder="1" applyAlignment="1" applyProtection="1">
      <alignment horizontal="center" vertical="center" wrapText="1"/>
      <protection hidden="1"/>
    </xf>
    <xf numFmtId="200" fontId="1" fillId="3" borderId="1" xfId="0" applyNumberFormat="1" applyFont="1" applyFill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27" fillId="3" borderId="1" xfId="0" applyFont="1" applyFill="1" applyBorder="1" applyAlignment="1" applyProtection="1">
      <alignment horizontal="center" vertical="center" wrapText="1"/>
      <protection hidden="1"/>
    </xf>
    <xf numFmtId="0" fontId="10" fillId="3" borderId="2" xfId="0" applyNumberFormat="1" applyFont="1" applyFill="1" applyAlignment="1" applyProtection="1">
      <alignment horizontal="center" vertical="center"/>
      <protection hidden="1"/>
    </xf>
    <xf numFmtId="0" fontId="0" fillId="3" borderId="6" xfId="0" applyFill="1" applyBorder="1" applyAlignment="1" applyProtection="1">
      <alignment/>
      <protection hidden="1"/>
    </xf>
    <xf numFmtId="0" fontId="9" fillId="0" borderId="0" xfId="0" applyFont="1" applyFill="1" applyBorder="1" applyAlignment="1" applyProtection="1">
      <alignment/>
      <protection hidden="1"/>
    </xf>
    <xf numFmtId="0" fontId="9" fillId="0" borderId="0" xfId="0" applyFont="1" applyAlignment="1" applyProtection="1">
      <alignment/>
      <protection hidden="1"/>
    </xf>
    <xf numFmtId="0" fontId="16" fillId="0" borderId="2" xfId="0" applyFont="1" applyFill="1" applyBorder="1" applyAlignment="1" applyProtection="1">
      <alignment horizontal="center" vertical="center" wrapText="1"/>
      <protection locked="0"/>
    </xf>
    <xf numFmtId="0" fontId="27" fillId="0" borderId="4" xfId="0" applyFont="1" applyFill="1" applyBorder="1" applyAlignment="1" applyProtection="1">
      <alignment horizontal="center" vertical="center" wrapText="1"/>
      <protection locked="0"/>
    </xf>
    <xf numFmtId="212" fontId="16" fillId="0" borderId="2" xfId="20" applyNumberFormat="1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212" fontId="16" fillId="0" borderId="1" xfId="0" applyNumberFormat="1" applyFont="1" applyFill="1" applyBorder="1" applyAlignment="1" applyProtection="1">
      <alignment horizontal="center" vertical="center" wrapText="1"/>
      <protection locked="0"/>
    </xf>
    <xf numFmtId="212" fontId="16" fillId="0" borderId="1" xfId="20" applyNumberFormat="1" applyFont="1" applyFill="1" applyBorder="1" applyAlignment="1" applyProtection="1">
      <alignment horizontal="center" vertical="center" wrapText="1"/>
      <protection locked="0"/>
    </xf>
    <xf numFmtId="221" fontId="0" fillId="0" borderId="1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 applyProtection="1">
      <alignment horizontal="center" wrapText="1"/>
      <protection locked="0"/>
    </xf>
    <xf numFmtId="0" fontId="0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0" fillId="0" borderId="0" xfId="0" applyFont="1" applyFill="1" applyAlignment="1" applyProtection="1">
      <alignment vertical="center"/>
      <protection hidden="1"/>
    </xf>
    <xf numFmtId="0" fontId="31" fillId="0" borderId="0" xfId="0" applyFont="1" applyFill="1" applyAlignment="1" applyProtection="1">
      <alignment vertical="center"/>
      <protection hidden="1"/>
    </xf>
    <xf numFmtId="0" fontId="9" fillId="0" borderId="0" xfId="0" applyFont="1" applyFill="1" applyAlignment="1" applyProtection="1">
      <alignment/>
      <protection hidden="1"/>
    </xf>
    <xf numFmtId="0" fontId="0" fillId="0" borderId="0" xfId="0" applyFont="1" applyFill="1" applyAlignment="1" applyProtection="1">
      <alignment/>
      <protection hidden="1"/>
    </xf>
    <xf numFmtId="0" fontId="0" fillId="0" borderId="0" xfId="0" applyFont="1" applyFill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 horizontal="left" vertical="center"/>
      <protection hidden="1"/>
    </xf>
    <xf numFmtId="0" fontId="15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10" fillId="0" borderId="1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16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200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200" fontId="1" fillId="4" borderId="1" xfId="0" applyNumberFormat="1" applyFont="1" applyFill="1" applyBorder="1" applyAlignment="1" applyProtection="1">
      <alignment horizontal="center" vertical="center" wrapText="1"/>
      <protection hidden="1"/>
    </xf>
    <xf numFmtId="0" fontId="10" fillId="0" borderId="2" xfId="0" applyFont="1" applyBorder="1" applyAlignment="1" applyProtection="1">
      <alignment horizontal="center" vertical="center" wrapText="1"/>
      <protection locked="0"/>
    </xf>
    <xf numFmtId="0" fontId="0" fillId="5" borderId="0" xfId="0" applyFont="1" applyFill="1" applyBorder="1" applyAlignment="1" applyProtection="1">
      <alignment/>
      <protection hidden="1"/>
    </xf>
    <xf numFmtId="0" fontId="0" fillId="5" borderId="0" xfId="0" applyFont="1" applyFill="1" applyBorder="1" applyAlignment="1" applyProtection="1">
      <alignment/>
      <protection hidden="1"/>
    </xf>
    <xf numFmtId="0" fontId="6" fillId="5" borderId="0" xfId="0" applyFont="1" applyFill="1" applyBorder="1" applyAlignment="1" applyProtection="1">
      <alignment/>
      <protection hidden="1"/>
    </xf>
    <xf numFmtId="0" fontId="0" fillId="5" borderId="0" xfId="0" applyFont="1" applyFill="1" applyBorder="1" applyAlignment="1" applyProtection="1">
      <alignment/>
      <protection hidden="1"/>
    </xf>
    <xf numFmtId="0" fontId="0" fillId="5" borderId="0" xfId="0" applyFont="1" applyFill="1" applyBorder="1" applyAlignment="1" applyProtection="1">
      <alignment/>
      <protection hidden="1"/>
    </xf>
    <xf numFmtId="0" fontId="0" fillId="5" borderId="0" xfId="0" applyFont="1" applyFill="1" applyBorder="1" applyAlignment="1" applyProtection="1">
      <alignment/>
      <protection hidden="1"/>
    </xf>
    <xf numFmtId="0" fontId="0" fillId="5" borderId="0" xfId="0" applyFont="1" applyFill="1" applyAlignment="1" applyProtection="1">
      <alignment/>
      <protection hidden="1"/>
    </xf>
    <xf numFmtId="0" fontId="0" fillId="5" borderId="0" xfId="0" applyFill="1" applyAlignment="1" applyProtection="1">
      <alignment/>
      <protection hidden="1"/>
    </xf>
    <xf numFmtId="0" fontId="16" fillId="5" borderId="0" xfId="0" applyFont="1" applyFill="1" applyAlignment="1" applyProtection="1">
      <alignment/>
      <protection hidden="1"/>
    </xf>
    <xf numFmtId="0" fontId="6" fillId="5" borderId="0" xfId="0" applyFont="1" applyFill="1" applyAlignment="1" applyProtection="1">
      <alignment/>
      <protection hidden="1"/>
    </xf>
    <xf numFmtId="0" fontId="3" fillId="5" borderId="0" xfId="0" applyFont="1" applyFill="1" applyAlignment="1" applyProtection="1">
      <alignment/>
      <protection hidden="1"/>
    </xf>
    <xf numFmtId="0" fontId="9" fillId="5" borderId="0" xfId="0" applyFont="1" applyFill="1" applyAlignment="1" applyProtection="1">
      <alignment/>
      <protection hidden="1"/>
    </xf>
    <xf numFmtId="0" fontId="15" fillId="5" borderId="0" xfId="0" applyFont="1" applyFill="1" applyAlignment="1" applyProtection="1">
      <alignment/>
      <protection hidden="1"/>
    </xf>
    <xf numFmtId="0" fontId="9" fillId="5" borderId="0" xfId="0" applyFont="1" applyFill="1" applyAlignment="1" applyProtection="1">
      <alignment/>
      <protection hidden="1"/>
    </xf>
    <xf numFmtId="0" fontId="5" fillId="5" borderId="0" xfId="0" applyFont="1" applyFill="1" applyAlignment="1" applyProtection="1">
      <alignment/>
      <protection hidden="1"/>
    </xf>
    <xf numFmtId="0" fontId="0" fillId="5" borderId="0" xfId="0" applyFill="1" applyAlignment="1" applyProtection="1">
      <alignment/>
      <protection/>
    </xf>
    <xf numFmtId="0" fontId="5" fillId="5" borderId="0" xfId="0" applyFont="1" applyFill="1" applyAlignment="1" applyProtection="1">
      <alignment horizontal="centerContinuous"/>
      <protection/>
    </xf>
    <xf numFmtId="0" fontId="15" fillId="5" borderId="0" xfId="0" applyFont="1" applyFill="1" applyBorder="1" applyAlignment="1" applyProtection="1">
      <alignment horizontal="left" vertical="center"/>
      <protection/>
    </xf>
    <xf numFmtId="0" fontId="15" fillId="5" borderId="0" xfId="0" applyFont="1" applyFill="1" applyAlignment="1" applyProtection="1">
      <alignment/>
      <protection/>
    </xf>
    <xf numFmtId="0" fontId="2" fillId="5" borderId="5" xfId="0" applyFont="1" applyFill="1" applyBorder="1" applyAlignment="1" applyProtection="1">
      <alignment horizontal="centerContinuous" vertical="center"/>
      <protection hidden="1"/>
    </xf>
    <xf numFmtId="0" fontId="10" fillId="5" borderId="6" xfId="0" applyFont="1" applyFill="1" applyBorder="1" applyAlignment="1" applyProtection="1">
      <alignment horizontal="centerContinuous" vertical="center"/>
      <protection hidden="1"/>
    </xf>
    <xf numFmtId="0" fontId="5" fillId="5" borderId="0" xfId="0" applyFont="1" applyFill="1" applyAlignment="1" applyProtection="1">
      <alignment horizontal="centerContinuous"/>
      <protection hidden="1"/>
    </xf>
    <xf numFmtId="0" fontId="0" fillId="5" borderId="8" xfId="0" applyFill="1" applyBorder="1" applyAlignment="1" applyProtection="1">
      <alignment/>
      <protection/>
    </xf>
    <xf numFmtId="0" fontId="15" fillId="5" borderId="0" xfId="0" applyFont="1" applyFill="1" applyAlignment="1" applyProtection="1">
      <alignment/>
      <protection hidden="1"/>
    </xf>
    <xf numFmtId="0" fontId="38" fillId="5" borderId="0" xfId="0" applyFont="1" applyFill="1" applyBorder="1" applyAlignment="1" applyProtection="1">
      <alignment vertical="center"/>
      <protection hidden="1"/>
    </xf>
    <xf numFmtId="0" fontId="38" fillId="5" borderId="0" xfId="0" applyFont="1" applyFill="1" applyAlignment="1" applyProtection="1">
      <alignment horizontal="left"/>
      <protection/>
    </xf>
    <xf numFmtId="0" fontId="38" fillId="5" borderId="0" xfId="0" applyFont="1" applyFill="1" applyAlignment="1" applyProtection="1">
      <alignment/>
      <protection/>
    </xf>
    <xf numFmtId="0" fontId="15" fillId="5" borderId="0" xfId="0" applyFont="1" applyFill="1" applyAlignment="1" applyProtection="1">
      <alignment/>
      <protection/>
    </xf>
    <xf numFmtId="0" fontId="15" fillId="5" borderId="0" xfId="0" applyFont="1" applyFill="1" applyAlignment="1">
      <alignment/>
    </xf>
    <xf numFmtId="0" fontId="0" fillId="5" borderId="0" xfId="0" applyFill="1" applyAlignment="1">
      <alignment/>
    </xf>
    <xf numFmtId="0" fontId="2" fillId="5" borderId="0" xfId="0" applyFont="1" applyFill="1" applyAlignment="1" applyProtection="1">
      <alignment horizontal="centerContinuous"/>
      <protection hidden="1"/>
    </xf>
    <xf numFmtId="0" fontId="2" fillId="5" borderId="0" xfId="0" applyFont="1" applyFill="1" applyBorder="1" applyAlignment="1" applyProtection="1">
      <alignment/>
      <protection hidden="1"/>
    </xf>
    <xf numFmtId="0" fontId="0" fillId="5" borderId="0" xfId="0" applyFont="1" applyFill="1" applyAlignment="1" applyProtection="1">
      <alignment/>
      <protection hidden="1"/>
    </xf>
    <xf numFmtId="9" fontId="6" fillId="5" borderId="0" xfId="0" applyNumberFormat="1" applyFont="1" applyFill="1" applyBorder="1" applyAlignment="1" applyProtection="1">
      <alignment horizontal="center" vertical="center"/>
      <protection hidden="1"/>
    </xf>
    <xf numFmtId="0" fontId="6" fillId="5" borderId="0" xfId="0" applyFont="1" applyFill="1" applyAlignment="1" applyProtection="1">
      <alignment horizontal="center"/>
      <protection hidden="1"/>
    </xf>
    <xf numFmtId="0" fontId="5" fillId="5" borderId="0" xfId="0" applyFont="1" applyFill="1" applyBorder="1" applyAlignment="1" applyProtection="1">
      <alignment horizontal="right" vertical="center"/>
      <protection hidden="1"/>
    </xf>
    <xf numFmtId="0" fontId="5" fillId="5" borderId="0" xfId="0" applyFont="1" applyFill="1" applyBorder="1" applyAlignment="1" applyProtection="1">
      <alignment horizontal="right" vertical="center"/>
      <protection/>
    </xf>
    <xf numFmtId="0" fontId="24" fillId="5" borderId="0" xfId="0" applyFont="1" applyFill="1" applyBorder="1" applyAlignment="1" applyProtection="1">
      <alignment horizontal="left" vertical="center" wrapText="1"/>
      <protection/>
    </xf>
    <xf numFmtId="0" fontId="24" fillId="5" borderId="9" xfId="0" applyFont="1" applyFill="1" applyBorder="1" applyAlignment="1" applyProtection="1">
      <alignment horizontal="left" vertical="center" wrapText="1"/>
      <protection/>
    </xf>
    <xf numFmtId="0" fontId="1" fillId="5" borderId="0" xfId="0" applyFont="1" applyFill="1" applyBorder="1" applyAlignment="1" applyProtection="1">
      <alignment horizontal="center" vertical="center" wrapText="1"/>
      <protection/>
    </xf>
    <xf numFmtId="0" fontId="4" fillId="5" borderId="0" xfId="0" applyFont="1" applyFill="1" applyBorder="1" applyAlignment="1" applyProtection="1">
      <alignment horizontal="center" vertical="center" wrapText="1"/>
      <protection/>
    </xf>
    <xf numFmtId="0" fontId="9" fillId="5" borderId="0" xfId="0" applyFont="1" applyFill="1" applyBorder="1" applyAlignment="1" applyProtection="1">
      <alignment/>
      <protection hidden="1"/>
    </xf>
    <xf numFmtId="2" fontId="0" fillId="5" borderId="0" xfId="0" applyNumberFormat="1" applyFill="1" applyBorder="1" applyAlignment="1" applyProtection="1">
      <alignment horizontal="center"/>
      <protection/>
    </xf>
    <xf numFmtId="0" fontId="0" fillId="5" borderId="0" xfId="0" applyFill="1" applyBorder="1" applyAlignment="1" applyProtection="1">
      <alignment/>
      <protection/>
    </xf>
    <xf numFmtId="0" fontId="1" fillId="5" borderId="0" xfId="0" applyFont="1" applyFill="1" applyBorder="1" applyAlignment="1" applyProtection="1">
      <alignment horizontal="center" wrapText="1"/>
      <protection hidden="1"/>
    </xf>
    <xf numFmtId="0" fontId="1" fillId="5" borderId="0" xfId="0" applyFont="1" applyFill="1" applyBorder="1" applyAlignment="1" applyProtection="1">
      <alignment/>
      <protection/>
    </xf>
    <xf numFmtId="0" fontId="0" fillId="5" borderId="0" xfId="0" applyFill="1" applyBorder="1" applyAlignment="1" applyProtection="1">
      <alignment horizontal="center" vertical="center"/>
      <protection hidden="1"/>
    </xf>
    <xf numFmtId="0" fontId="1" fillId="5" borderId="9" xfId="0" applyFont="1" applyFill="1" applyBorder="1" applyAlignment="1" applyProtection="1">
      <alignment horizontal="center" wrapText="1"/>
      <protection hidden="1"/>
    </xf>
    <xf numFmtId="0" fontId="1" fillId="5" borderId="0" xfId="0" applyFont="1" applyFill="1" applyBorder="1" applyAlignment="1" applyProtection="1">
      <alignment vertical="center"/>
      <protection hidden="1"/>
    </xf>
    <xf numFmtId="0" fontId="4" fillId="5" borderId="0" xfId="0" applyFont="1" applyFill="1" applyBorder="1" applyAlignment="1" applyProtection="1">
      <alignment vertical="top"/>
      <protection/>
    </xf>
    <xf numFmtId="0" fontId="3" fillId="5" borderId="0" xfId="0" applyFont="1" applyFill="1" applyBorder="1" applyAlignment="1" applyProtection="1">
      <alignment horizontal="left"/>
      <protection hidden="1"/>
    </xf>
    <xf numFmtId="0" fontId="1" fillId="5" borderId="0" xfId="0" applyFont="1" applyFill="1" applyBorder="1" applyAlignment="1" applyProtection="1">
      <alignment horizontal="center" vertical="top"/>
      <protection/>
    </xf>
    <xf numFmtId="0" fontId="1" fillId="5" borderId="0" xfId="0" applyFont="1" applyFill="1" applyBorder="1" applyAlignment="1" applyProtection="1">
      <alignment vertical="center"/>
      <protection/>
    </xf>
    <xf numFmtId="0" fontId="6" fillId="5" borderId="0" xfId="0" applyFont="1" applyFill="1" applyBorder="1" applyAlignment="1" applyProtection="1">
      <alignment horizontal="center"/>
      <protection hidden="1"/>
    </xf>
    <xf numFmtId="0" fontId="4" fillId="5" borderId="0" xfId="0" applyFont="1" applyFill="1" applyBorder="1" applyAlignment="1" applyProtection="1">
      <alignment horizontal="center" vertical="top"/>
      <protection/>
    </xf>
    <xf numFmtId="0" fontId="4" fillId="5" borderId="0" xfId="0" applyFont="1" applyFill="1" applyBorder="1" applyAlignment="1" applyProtection="1">
      <alignment/>
      <protection/>
    </xf>
    <xf numFmtId="0" fontId="4" fillId="5" borderId="0" xfId="0" applyFont="1" applyFill="1" applyAlignment="1" applyProtection="1">
      <alignment/>
      <protection/>
    </xf>
    <xf numFmtId="0" fontId="1" fillId="5" borderId="0" xfId="0" applyFont="1" applyFill="1" applyBorder="1" applyAlignment="1" applyProtection="1">
      <alignment horizontal="center" vertical="center"/>
      <protection/>
    </xf>
    <xf numFmtId="0" fontId="10" fillId="5" borderId="0" xfId="0" applyFont="1" applyFill="1" applyBorder="1" applyAlignment="1" applyProtection="1">
      <alignment/>
      <protection hidden="1"/>
    </xf>
    <xf numFmtId="0" fontId="0" fillId="5" borderId="0" xfId="0" applyFill="1" applyBorder="1" applyAlignment="1" applyProtection="1">
      <alignment/>
      <protection hidden="1"/>
    </xf>
    <xf numFmtId="0" fontId="4" fillId="5" borderId="0" xfId="0" applyFont="1" applyFill="1" applyBorder="1" applyAlignment="1" applyProtection="1">
      <alignment horizontal="center" vertical="top"/>
      <protection hidden="1"/>
    </xf>
    <xf numFmtId="0" fontId="0" fillId="5" borderId="0" xfId="0" applyFont="1" applyFill="1" applyAlignment="1" applyProtection="1">
      <alignment/>
      <protection hidden="1"/>
    </xf>
    <xf numFmtId="0" fontId="0" fillId="5" borderId="0" xfId="0" applyFill="1" applyAlignment="1" applyProtection="1">
      <alignment wrapText="1"/>
      <protection hidden="1"/>
    </xf>
    <xf numFmtId="0" fontId="0" fillId="5" borderId="0" xfId="0" applyFont="1" applyFill="1" applyBorder="1" applyAlignment="1" applyProtection="1">
      <alignment horizontal="center" vertical="center" wrapText="1"/>
      <protection hidden="1"/>
    </xf>
    <xf numFmtId="0" fontId="11" fillId="5" borderId="0" xfId="0" applyFont="1" applyFill="1" applyBorder="1" applyAlignment="1" applyProtection="1">
      <alignment vertical="center" wrapText="1"/>
      <protection/>
    </xf>
    <xf numFmtId="0" fontId="10" fillId="5" borderId="0" xfId="0" applyFont="1" applyFill="1" applyBorder="1" applyAlignment="1" applyProtection="1">
      <alignment vertical="center" wrapText="1"/>
      <protection hidden="1"/>
    </xf>
    <xf numFmtId="0" fontId="0" fillId="5" borderId="9" xfId="0" applyFill="1" applyBorder="1" applyAlignment="1" applyProtection="1">
      <alignment/>
      <protection/>
    </xf>
    <xf numFmtId="0" fontId="4" fillId="5" borderId="0" xfId="0" applyFont="1" applyFill="1" applyBorder="1" applyAlignment="1" applyProtection="1">
      <alignment horizontal="center" vertical="top"/>
      <protection/>
    </xf>
    <xf numFmtId="0" fontId="4" fillId="5" borderId="0" xfId="0" applyFont="1" applyFill="1" applyBorder="1" applyAlignment="1" applyProtection="1">
      <alignment vertical="center" wrapText="1"/>
      <protection/>
    </xf>
    <xf numFmtId="0" fontId="0" fillId="5" borderId="0" xfId="0" applyFont="1" applyFill="1" applyBorder="1" applyAlignment="1" applyProtection="1">
      <alignment/>
      <protection/>
    </xf>
    <xf numFmtId="0" fontId="0" fillId="5" borderId="0" xfId="0" applyFont="1" applyFill="1" applyAlignment="1" applyProtection="1">
      <alignment/>
      <protection/>
    </xf>
    <xf numFmtId="0" fontId="6" fillId="5" borderId="0" xfId="0" applyFont="1" applyFill="1" applyBorder="1" applyAlignment="1" applyProtection="1">
      <alignment horizontal="left"/>
      <protection hidden="1"/>
    </xf>
    <xf numFmtId="0" fontId="1" fillId="5" borderId="0" xfId="0" applyFont="1" applyFill="1" applyBorder="1" applyAlignment="1" applyProtection="1">
      <alignment/>
      <protection hidden="1"/>
    </xf>
    <xf numFmtId="0" fontId="39" fillId="5" borderId="0" xfId="0" applyFont="1" applyFill="1" applyBorder="1" applyAlignment="1" applyProtection="1">
      <alignment horizontal="left" vertical="center" wrapText="1"/>
      <protection hidden="1"/>
    </xf>
    <xf numFmtId="0" fontId="40" fillId="5" borderId="0" xfId="0" applyFont="1" applyFill="1" applyBorder="1" applyAlignment="1" applyProtection="1">
      <alignment vertical="center" wrapText="1"/>
      <protection hidden="1"/>
    </xf>
    <xf numFmtId="0" fontId="3" fillId="5" borderId="8" xfId="0" applyFont="1" applyFill="1" applyBorder="1" applyAlignment="1" applyProtection="1">
      <alignment horizontal="center" vertical="top" wrapText="1"/>
      <protection hidden="1"/>
    </xf>
    <xf numFmtId="0" fontId="4" fillId="5" borderId="0" xfId="0" applyFont="1" applyFill="1" applyBorder="1" applyAlignment="1" applyProtection="1">
      <alignment horizontal="center" vertical="center"/>
      <protection/>
    </xf>
    <xf numFmtId="0" fontId="0" fillId="5" borderId="0" xfId="0" applyFont="1" applyFill="1" applyBorder="1" applyAlignment="1" applyProtection="1">
      <alignment horizontal="left" vertical="center" wrapText="1"/>
      <protection/>
    </xf>
    <xf numFmtId="0" fontId="0" fillId="5" borderId="0" xfId="0" applyFont="1" applyFill="1" applyBorder="1" applyAlignment="1" applyProtection="1">
      <alignment vertical="center" wrapText="1"/>
      <protection/>
    </xf>
    <xf numFmtId="0" fontId="3" fillId="5" borderId="0" xfId="0" applyFont="1" applyFill="1" applyBorder="1" applyAlignment="1" applyProtection="1">
      <alignment horizontal="center" vertical="center" wrapText="1"/>
      <protection/>
    </xf>
    <xf numFmtId="0" fontId="3" fillId="5" borderId="0" xfId="0" applyFont="1" applyFill="1" applyBorder="1" applyAlignment="1" applyProtection="1">
      <alignment horizontal="center" vertical="center" wrapText="1"/>
      <protection hidden="1"/>
    </xf>
    <xf numFmtId="0" fontId="4" fillId="5" borderId="0" xfId="0" applyFont="1" applyFill="1" applyBorder="1" applyAlignment="1" applyProtection="1">
      <alignment horizontal="center" vertical="center"/>
      <protection hidden="1"/>
    </xf>
    <xf numFmtId="0" fontId="4" fillId="5" borderId="0" xfId="0" applyFont="1" applyFill="1" applyBorder="1" applyAlignment="1" applyProtection="1">
      <alignment horizontal="right" vertical="center" wrapText="1"/>
      <protection/>
    </xf>
    <xf numFmtId="0" fontId="9" fillId="5" borderId="0" xfId="0" applyFont="1" applyFill="1" applyAlignment="1" applyProtection="1">
      <alignment/>
      <protection/>
    </xf>
    <xf numFmtId="0" fontId="3" fillId="5" borderId="0" xfId="0" applyFont="1" applyFill="1" applyBorder="1" applyAlignment="1" applyProtection="1">
      <alignment horizontal="center" vertical="top" wrapText="1"/>
      <protection/>
    </xf>
    <xf numFmtId="0" fontId="9" fillId="5" borderId="0" xfId="0" applyFont="1" applyFill="1" applyBorder="1" applyAlignment="1" applyProtection="1">
      <alignment/>
      <protection/>
    </xf>
    <xf numFmtId="0" fontId="3" fillId="5" borderId="9" xfId="0" applyFont="1" applyFill="1" applyBorder="1" applyAlignment="1" applyProtection="1">
      <alignment horizontal="center" vertical="top" wrapText="1"/>
      <protection/>
    </xf>
    <xf numFmtId="0" fontId="0" fillId="5" borderId="0" xfId="0" applyFill="1" applyAlignment="1" applyProtection="1">
      <alignment wrapText="1"/>
      <protection locked="0"/>
    </xf>
    <xf numFmtId="200" fontId="15" fillId="5" borderId="0" xfId="0" applyNumberFormat="1" applyFont="1" applyFill="1" applyBorder="1" applyAlignment="1" applyProtection="1">
      <alignment horizontal="left"/>
      <protection hidden="1"/>
    </xf>
    <xf numFmtId="0" fontId="32" fillId="5" borderId="0" xfId="0" applyFont="1" applyFill="1" applyBorder="1" applyAlignment="1" applyProtection="1">
      <alignment horizontal="center" vertical="center" wrapText="1"/>
      <protection hidden="1"/>
    </xf>
    <xf numFmtId="0" fontId="12" fillId="5" borderId="0" xfId="0" applyFont="1" applyFill="1" applyBorder="1" applyAlignment="1" applyProtection="1">
      <alignment horizontal="center" wrapText="1"/>
      <protection locked="0"/>
    </xf>
    <xf numFmtId="0" fontId="0" fillId="5" borderId="0" xfId="0" applyFont="1" applyFill="1" applyAlignment="1" applyProtection="1">
      <alignment/>
      <protection hidden="1"/>
    </xf>
    <xf numFmtId="0" fontId="1" fillId="5" borderId="9" xfId="0" applyFont="1" applyFill="1" applyBorder="1" applyAlignment="1" applyProtection="1">
      <alignment horizontal="center"/>
      <protection hidden="1"/>
    </xf>
    <xf numFmtId="0" fontId="1" fillId="5" borderId="0" xfId="0" applyFont="1" applyFill="1" applyBorder="1" applyAlignment="1" applyProtection="1">
      <alignment horizontal="center"/>
      <protection hidden="1"/>
    </xf>
    <xf numFmtId="0" fontId="0" fillId="5" borderId="0" xfId="0" applyFont="1" applyFill="1" applyAlignment="1" applyProtection="1">
      <alignment/>
      <protection hidden="1"/>
    </xf>
    <xf numFmtId="0" fontId="3" fillId="5" borderId="0" xfId="0" applyFont="1" applyFill="1" applyBorder="1" applyAlignment="1" applyProtection="1">
      <alignment horizontal="center" vertical="top" wrapText="1"/>
      <protection hidden="1"/>
    </xf>
    <xf numFmtId="0" fontId="4" fillId="5" borderId="0" xfId="0" applyFont="1" applyFill="1" applyBorder="1" applyAlignment="1" applyProtection="1">
      <alignment horizontal="center" vertical="top" wrapText="1"/>
      <protection hidden="1"/>
    </xf>
    <xf numFmtId="0" fontId="6" fillId="5" borderId="0" xfId="0" applyFont="1" applyFill="1" applyBorder="1" applyAlignment="1" applyProtection="1">
      <alignment horizontal="left" wrapText="1"/>
      <protection hidden="1"/>
    </xf>
    <xf numFmtId="0" fontId="3" fillId="5" borderId="0" xfId="0" applyFont="1" applyFill="1" applyBorder="1" applyAlignment="1" applyProtection="1">
      <alignment horizontal="center" vertical="top"/>
      <protection hidden="1"/>
    </xf>
    <xf numFmtId="0" fontId="11" fillId="5" borderId="0" xfId="0" applyFont="1" applyFill="1" applyBorder="1" applyAlignment="1" applyProtection="1">
      <alignment vertical="center" wrapText="1"/>
      <protection hidden="1"/>
    </xf>
    <xf numFmtId="0" fontId="3" fillId="5" borderId="0" xfId="0" applyFont="1" applyFill="1" applyBorder="1" applyAlignment="1" applyProtection="1">
      <alignment horizontal="left" vertical="top"/>
      <protection hidden="1"/>
    </xf>
    <xf numFmtId="0" fontId="3" fillId="5" borderId="0" xfId="0" applyFont="1" applyFill="1" applyAlignment="1" applyProtection="1">
      <alignment/>
      <protection hidden="1"/>
    </xf>
    <xf numFmtId="0" fontId="3" fillId="5" borderId="0" xfId="0" applyFont="1" applyFill="1" applyAlignment="1" applyProtection="1">
      <alignment horizontal="left" vertical="center"/>
      <protection hidden="1"/>
    </xf>
    <xf numFmtId="0" fontId="1" fillId="5" borderId="0" xfId="0" applyFont="1" applyFill="1" applyBorder="1" applyAlignment="1" applyProtection="1">
      <alignment horizontal="centerContinuous"/>
      <protection/>
    </xf>
    <xf numFmtId="0" fontId="2" fillId="5" borderId="0" xfId="0" applyFont="1" applyFill="1" applyAlignment="1" applyProtection="1">
      <alignment/>
      <protection hidden="1"/>
    </xf>
    <xf numFmtId="0" fontId="0" fillId="5" borderId="0" xfId="0" applyFill="1" applyBorder="1" applyAlignment="1" applyProtection="1">
      <alignment/>
      <protection hidden="1"/>
    </xf>
    <xf numFmtId="0" fontId="2" fillId="5" borderId="0" xfId="0" applyFont="1" applyFill="1" applyAlignment="1" applyProtection="1">
      <alignment horizontal="centerContinuous"/>
      <protection/>
    </xf>
    <xf numFmtId="0" fontId="13" fillId="5" borderId="0" xfId="0" applyFont="1" applyFill="1" applyBorder="1" applyAlignment="1" applyProtection="1">
      <alignment vertical="center" wrapText="1"/>
      <protection/>
    </xf>
    <xf numFmtId="9" fontId="3" fillId="5" borderId="0" xfId="0" applyNumberFormat="1" applyFont="1" applyFill="1" applyBorder="1" applyAlignment="1" applyProtection="1">
      <alignment horizontal="center" vertical="center"/>
      <protection/>
    </xf>
    <xf numFmtId="0" fontId="3" fillId="5" borderId="0" xfId="0" applyFont="1" applyFill="1" applyAlignment="1" applyProtection="1">
      <alignment horizontal="center"/>
      <protection/>
    </xf>
    <xf numFmtId="0" fontId="5" fillId="5" borderId="0" xfId="0" applyFont="1" applyFill="1" applyBorder="1" applyAlignment="1" applyProtection="1">
      <alignment horizontal="center" vertical="center" wrapText="1"/>
      <protection/>
    </xf>
    <xf numFmtId="0" fontId="4" fillId="5" borderId="0" xfId="0" applyFont="1" applyFill="1" applyBorder="1" applyAlignment="1" applyProtection="1">
      <alignment horizontal="center" vertical="center" wrapText="1" shrinkToFit="1"/>
      <protection/>
    </xf>
    <xf numFmtId="0" fontId="13" fillId="5" borderId="9" xfId="0" applyFont="1" applyFill="1" applyBorder="1" applyAlignment="1" applyProtection="1">
      <alignment vertical="center" wrapText="1"/>
      <protection/>
    </xf>
    <xf numFmtId="0" fontId="4" fillId="5" borderId="0" xfId="0" applyFont="1" applyFill="1" applyBorder="1" applyAlignment="1" applyProtection="1">
      <alignment vertical="center"/>
      <protection/>
    </xf>
    <xf numFmtId="0" fontId="0" fillId="5" borderId="0" xfId="0" applyFill="1" applyAlignment="1" applyProtection="1">
      <alignment horizontal="center" vertical="center"/>
      <protection/>
    </xf>
    <xf numFmtId="0" fontId="3" fillId="5" borderId="0" xfId="0" applyFont="1" applyFill="1" applyBorder="1" applyAlignment="1" applyProtection="1">
      <alignment horizontal="left"/>
      <protection locked="0"/>
    </xf>
    <xf numFmtId="0" fontId="0" fillId="5" borderId="9" xfId="0" applyFill="1" applyBorder="1" applyAlignment="1" applyProtection="1">
      <alignment/>
      <protection hidden="1"/>
    </xf>
    <xf numFmtId="0" fontId="0" fillId="5" borderId="10" xfId="0" applyFill="1" applyBorder="1" applyAlignment="1" applyProtection="1">
      <alignment horizontal="center" vertical="center"/>
      <protection hidden="1"/>
    </xf>
    <xf numFmtId="0" fontId="5" fillId="5" borderId="0" xfId="0" applyFont="1" applyFill="1" applyBorder="1" applyAlignment="1" applyProtection="1">
      <alignment horizontal="center" vertical="center" wrapText="1"/>
      <protection hidden="1"/>
    </xf>
    <xf numFmtId="0" fontId="9" fillId="5" borderId="0" xfId="0" applyFont="1" applyFill="1" applyAlignment="1" applyProtection="1">
      <alignment horizontal="left" vertical="center" wrapText="1"/>
      <protection hidden="1"/>
    </xf>
    <xf numFmtId="212" fontId="9" fillId="5" borderId="0" xfId="0" applyNumberFormat="1" applyFont="1" applyFill="1" applyAlignment="1" applyProtection="1">
      <alignment horizontal="center"/>
      <protection hidden="1"/>
    </xf>
    <xf numFmtId="200" fontId="0" fillId="5" borderId="0" xfId="0" applyNumberFormat="1" applyFont="1" applyFill="1" applyBorder="1" applyAlignment="1" applyProtection="1">
      <alignment horizontal="center" vertical="center"/>
      <protection hidden="1"/>
    </xf>
    <xf numFmtId="200" fontId="1" fillId="5" borderId="0" xfId="0" applyNumberFormat="1" applyFont="1" applyFill="1" applyBorder="1" applyAlignment="1" applyProtection="1">
      <alignment horizontal="center" vertical="center" wrapText="1"/>
      <protection hidden="1"/>
    </xf>
    <xf numFmtId="0" fontId="1" fillId="5" borderId="0" xfId="0" applyFont="1" applyFill="1" applyBorder="1" applyAlignment="1" applyProtection="1">
      <alignment horizontal="center" vertical="center"/>
      <protection hidden="1"/>
    </xf>
    <xf numFmtId="0" fontId="0" fillId="5" borderId="0" xfId="0" applyFont="1" applyFill="1" applyAlignment="1" applyProtection="1">
      <alignment/>
      <protection/>
    </xf>
    <xf numFmtId="212" fontId="15" fillId="5" borderId="0" xfId="0" applyNumberFormat="1" applyFont="1" applyFill="1" applyAlignment="1" applyProtection="1">
      <alignment horizontal="center"/>
      <protection hidden="1"/>
    </xf>
    <xf numFmtId="0" fontId="25" fillId="5" borderId="0" xfId="0" applyFont="1" applyFill="1" applyAlignment="1" applyProtection="1">
      <alignment/>
      <protection hidden="1"/>
    </xf>
    <xf numFmtId="0" fontId="0" fillId="5" borderId="0" xfId="0" applyFill="1" applyAlignment="1" applyProtection="1">
      <alignment/>
      <protection locked="0"/>
    </xf>
    <xf numFmtId="0" fontId="14" fillId="5" borderId="0" xfId="0" applyFont="1" applyFill="1" applyAlignment="1" applyProtection="1">
      <alignment/>
      <protection hidden="1"/>
    </xf>
    <xf numFmtId="0" fontId="14" fillId="5" borderId="0" xfId="0" applyFont="1" applyFill="1" applyAlignment="1" applyProtection="1">
      <alignment horizontal="left" vertical="center"/>
      <protection hidden="1"/>
    </xf>
    <xf numFmtId="0" fontId="0" fillId="5" borderId="0" xfId="0" applyFill="1" applyBorder="1" applyAlignment="1" applyProtection="1">
      <alignment vertical="top" wrapText="1"/>
      <protection hidden="1"/>
    </xf>
    <xf numFmtId="0" fontId="0" fillId="5" borderId="0" xfId="0" applyFill="1" applyAlignment="1" applyProtection="1">
      <alignment horizontal="left"/>
      <protection hidden="1"/>
    </xf>
    <xf numFmtId="0" fontId="0" fillId="5" borderId="0" xfId="0" applyFill="1" applyAlignment="1" applyProtection="1">
      <alignment horizontal="left"/>
      <protection locked="0"/>
    </xf>
    <xf numFmtId="0" fontId="5" fillId="5" borderId="0" xfId="0" applyFont="1" applyFill="1" applyBorder="1" applyAlignment="1" applyProtection="1">
      <alignment horizontal="centerContinuous"/>
      <protection hidden="1"/>
    </xf>
    <xf numFmtId="0" fontId="5" fillId="5" borderId="8" xfId="0" applyFont="1" applyFill="1" applyBorder="1" applyAlignment="1" applyProtection="1">
      <alignment horizontal="centerContinuous"/>
      <protection hidden="1"/>
    </xf>
    <xf numFmtId="0" fontId="18" fillId="5" borderId="0" xfId="0" applyFont="1" applyFill="1" applyBorder="1" applyAlignment="1" applyProtection="1">
      <alignment/>
      <protection hidden="1"/>
    </xf>
    <xf numFmtId="0" fontId="1" fillId="5" borderId="0" xfId="0" applyFont="1" applyFill="1" applyAlignment="1" applyProtection="1">
      <alignment/>
      <protection hidden="1"/>
    </xf>
    <xf numFmtId="0" fontId="4" fillId="5" borderId="0" xfId="0" applyFont="1" applyFill="1" applyBorder="1" applyAlignment="1" applyProtection="1">
      <alignment/>
      <protection hidden="1"/>
    </xf>
    <xf numFmtId="0" fontId="6" fillId="5" borderId="0" xfId="0" applyFont="1" applyFill="1" applyBorder="1" applyAlignment="1" applyProtection="1">
      <alignment horizontal="left"/>
      <protection hidden="1"/>
    </xf>
    <xf numFmtId="0" fontId="0" fillId="5" borderId="0" xfId="0" applyNumberFormat="1" applyFill="1" applyAlignment="1" applyProtection="1">
      <alignment horizontal="center" wrapText="1"/>
      <protection hidden="1"/>
    </xf>
    <xf numFmtId="0" fontId="23" fillId="5" borderId="0" xfId="0" applyFont="1" applyFill="1" applyBorder="1" applyAlignment="1" applyProtection="1">
      <alignment vertical="center"/>
      <protection hidden="1"/>
    </xf>
    <xf numFmtId="0" fontId="0" fillId="5" borderId="0" xfId="0" applyFont="1" applyFill="1" applyAlignment="1" applyProtection="1">
      <alignment horizontal="center"/>
      <protection/>
    </xf>
    <xf numFmtId="0" fontId="12" fillId="5" borderId="8" xfId="0" applyFont="1" applyFill="1" applyBorder="1" applyAlignment="1" applyProtection="1">
      <alignment horizontal="center" vertical="center" wrapText="1"/>
      <protection locked="0"/>
    </xf>
    <xf numFmtId="0" fontId="16" fillId="0" borderId="6" xfId="0" applyFont="1" applyFill="1" applyBorder="1" applyAlignment="1" applyProtection="1">
      <alignment horizontal="center"/>
      <protection locked="0"/>
    </xf>
    <xf numFmtId="0" fontId="6" fillId="5" borderId="8" xfId="0" applyFont="1" applyFill="1" applyBorder="1" applyAlignment="1" applyProtection="1">
      <alignment/>
      <protection/>
    </xf>
    <xf numFmtId="1" fontId="37" fillId="0" borderId="6" xfId="0" applyNumberFormat="1" applyFont="1" applyFill="1" applyBorder="1" applyAlignment="1" applyProtection="1">
      <alignment horizontal="center" wrapText="1"/>
      <protection locked="0"/>
    </xf>
    <xf numFmtId="220" fontId="37" fillId="0" borderId="4" xfId="0" applyNumberFormat="1" applyFont="1" applyFill="1" applyBorder="1" applyAlignment="1" applyProtection="1">
      <alignment horizontal="center"/>
      <protection locked="0"/>
    </xf>
    <xf numFmtId="0" fontId="1" fillId="0" borderId="9" xfId="0" applyFont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horizontal="right" vertical="center" wrapText="1" indent="2"/>
      <protection hidden="1"/>
    </xf>
    <xf numFmtId="200" fontId="1" fillId="3" borderId="1" xfId="0" applyNumberFormat="1" applyFont="1" applyFill="1" applyBorder="1" applyAlignment="1" applyProtection="1">
      <alignment horizontal="center" vertical="center" wrapText="1"/>
      <protection hidden="1"/>
    </xf>
    <xf numFmtId="0" fontId="5" fillId="5" borderId="6" xfId="0" applyFont="1" applyFill="1" applyBorder="1" applyAlignment="1" applyProtection="1">
      <alignment horizontal="centerContinuous" vertical="center" wrapText="1"/>
      <protection hidden="1"/>
    </xf>
    <xf numFmtId="0" fontId="12" fillId="4" borderId="0" xfId="0" applyFont="1" applyFill="1" applyBorder="1" applyAlignment="1" applyProtection="1">
      <alignment horizontal="center" vertical="center" wrapText="1"/>
      <protection hidden="1"/>
    </xf>
    <xf numFmtId="0" fontId="0" fillId="5" borderId="6" xfId="0" applyFill="1" applyBorder="1" applyAlignment="1" applyProtection="1">
      <alignment horizontal="centerContinuous" vertical="center" wrapText="1"/>
      <protection hidden="1"/>
    </xf>
    <xf numFmtId="0" fontId="3" fillId="5" borderId="8" xfId="0" applyFont="1" applyFill="1" applyBorder="1" applyAlignment="1" applyProtection="1">
      <alignment horizontal="center" vertical="center"/>
      <protection hidden="1"/>
    </xf>
    <xf numFmtId="0" fontId="1" fillId="3" borderId="9" xfId="0" applyFont="1" applyFill="1" applyBorder="1" applyAlignment="1" applyProtection="1">
      <alignment horizontal="centerContinuous" vertical="center" wrapText="1"/>
      <protection hidden="1"/>
    </xf>
    <xf numFmtId="0" fontId="1" fillId="3" borderId="11" xfId="0" applyFont="1" applyFill="1" applyBorder="1" applyAlignment="1" applyProtection="1">
      <alignment horizontal="center" vertical="top" wrapText="1"/>
      <protection hidden="1"/>
    </xf>
    <xf numFmtId="1" fontId="16" fillId="4" borderId="1" xfId="0" applyNumberFormat="1" applyFont="1" applyFill="1" applyBorder="1" applyAlignment="1" applyProtection="1">
      <alignment horizontal="center" vertical="top" wrapText="1"/>
      <protection hidden="1"/>
    </xf>
    <xf numFmtId="0" fontId="0" fillId="5" borderId="0" xfId="0" applyFill="1" applyAlignment="1" applyProtection="1">
      <alignment horizontal="justify"/>
      <protection hidden="1"/>
    </xf>
    <xf numFmtId="0" fontId="0" fillId="0" borderId="0" xfId="0" applyAlignment="1" applyProtection="1">
      <alignment horizontal="justify"/>
      <protection hidden="1"/>
    </xf>
    <xf numFmtId="9" fontId="1" fillId="3" borderId="6" xfId="0" applyNumberFormat="1" applyFont="1" applyFill="1" applyBorder="1" applyAlignment="1" applyProtection="1">
      <alignment horizontal="right" vertical="center"/>
      <protection hidden="1"/>
    </xf>
    <xf numFmtId="0" fontId="1" fillId="3" borderId="12" xfId="0" applyFont="1" applyFill="1" applyBorder="1" applyAlignment="1" applyProtection="1">
      <alignment horizontal="center" vertical="center"/>
      <protection hidden="1"/>
    </xf>
    <xf numFmtId="0" fontId="1" fillId="3" borderId="9" xfId="0" applyFont="1" applyFill="1" applyBorder="1" applyAlignment="1" applyProtection="1">
      <alignment horizontal="center" vertical="center" wrapText="1"/>
      <protection/>
    </xf>
    <xf numFmtId="0" fontId="0" fillId="5" borderId="0" xfId="0" applyFill="1" applyAlignment="1" applyProtection="1">
      <alignment horizontal="center" vertical="top" wrapText="1"/>
      <protection hidden="1"/>
    </xf>
    <xf numFmtId="0" fontId="0" fillId="5" borderId="0" xfId="0" applyFont="1" applyFill="1" applyAlignment="1" applyProtection="1">
      <alignment horizontal="center" vertical="top" wrapText="1"/>
      <protection hidden="1"/>
    </xf>
    <xf numFmtId="0" fontId="0" fillId="0" borderId="0" xfId="0" applyFont="1" applyAlignment="1" applyProtection="1">
      <alignment horizontal="center" vertical="top" wrapText="1"/>
      <protection/>
    </xf>
    <xf numFmtId="0" fontId="0" fillId="0" borderId="0" xfId="0" applyAlignment="1">
      <alignment horizontal="center" vertical="top" wrapText="1"/>
    </xf>
    <xf numFmtId="0" fontId="4" fillId="5" borderId="0" xfId="0" applyFont="1" applyFill="1" applyBorder="1" applyAlignment="1" applyProtection="1">
      <alignment horizontal="left" vertical="center"/>
      <protection hidden="1"/>
    </xf>
    <xf numFmtId="0" fontId="3" fillId="5" borderId="0" xfId="0" applyFont="1" applyFill="1" applyBorder="1" applyAlignment="1" applyProtection="1">
      <alignment horizontal="left" vertical="center" wrapText="1"/>
      <protection hidden="1"/>
    </xf>
    <xf numFmtId="0" fontId="4" fillId="5" borderId="0" xfId="0" applyFont="1" applyFill="1" applyBorder="1" applyAlignment="1" applyProtection="1">
      <alignment horizontal="center" vertical="center" wrapText="1"/>
      <protection hidden="1"/>
    </xf>
    <xf numFmtId="0" fontId="3" fillId="5" borderId="0" xfId="0" applyFont="1" applyFill="1" applyBorder="1" applyAlignment="1" applyProtection="1">
      <alignment vertical="center" wrapText="1"/>
      <protection hidden="1"/>
    </xf>
    <xf numFmtId="0" fontId="0" fillId="5" borderId="0" xfId="0" applyFill="1" applyBorder="1" applyAlignment="1" applyProtection="1">
      <alignment vertical="center" wrapText="1"/>
      <protection hidden="1"/>
    </xf>
    <xf numFmtId="0" fontId="0" fillId="5" borderId="0" xfId="0" applyFill="1" applyBorder="1" applyAlignment="1" applyProtection="1">
      <alignment wrapText="1"/>
      <protection hidden="1"/>
    </xf>
    <xf numFmtId="0" fontId="1" fillId="5" borderId="0" xfId="0" applyFont="1" applyFill="1" applyBorder="1" applyAlignment="1" applyProtection="1">
      <alignment horizontal="centerContinuous" vertical="center"/>
      <protection hidden="1"/>
    </xf>
    <xf numFmtId="0" fontId="4" fillId="5" borderId="0" xfId="0" applyFont="1" applyFill="1" applyBorder="1" applyAlignment="1" applyProtection="1">
      <alignment vertical="top"/>
      <protection hidden="1"/>
    </xf>
    <xf numFmtId="0" fontId="10" fillId="3" borderId="6" xfId="0" applyFont="1" applyFill="1" applyBorder="1" applyAlignment="1" applyProtection="1">
      <alignment horizontal="centerContinuous"/>
      <protection hidden="1"/>
    </xf>
    <xf numFmtId="0" fontId="10" fillId="3" borderId="4" xfId="0" applyFont="1" applyFill="1" applyBorder="1" applyAlignment="1" applyProtection="1">
      <alignment horizontal="centerContinuous"/>
      <protection hidden="1"/>
    </xf>
    <xf numFmtId="0" fontId="2" fillId="5" borderId="8" xfId="0" applyFont="1" applyFill="1" applyBorder="1" applyAlignment="1" applyProtection="1">
      <alignment horizontal="centerContinuous"/>
      <protection hidden="1"/>
    </xf>
    <xf numFmtId="0" fontId="2" fillId="5" borderId="0" xfId="0" applyFont="1" applyFill="1" applyBorder="1" applyAlignment="1" applyProtection="1">
      <alignment horizontal="centerContinuous"/>
      <protection hidden="1"/>
    </xf>
    <xf numFmtId="0" fontId="24" fillId="5" borderId="0" xfId="0" applyFont="1" applyFill="1" applyBorder="1" applyAlignment="1" applyProtection="1">
      <alignment horizontal="left" vertical="center" wrapText="1"/>
      <protection hidden="1"/>
    </xf>
    <xf numFmtId="0" fontId="24" fillId="5" borderId="9" xfId="0" applyFont="1" applyFill="1" applyBorder="1" applyAlignment="1" applyProtection="1">
      <alignment horizontal="left" vertical="center" wrapText="1"/>
      <protection hidden="1"/>
    </xf>
    <xf numFmtId="9" fontId="3" fillId="5" borderId="0" xfId="0" applyNumberFormat="1" applyFont="1" applyFill="1" applyBorder="1" applyAlignment="1" applyProtection="1">
      <alignment horizontal="center" vertical="center"/>
      <protection hidden="1"/>
    </xf>
    <xf numFmtId="0" fontId="3" fillId="5" borderId="0" xfId="0" applyFont="1" applyFill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center" vertical="center"/>
      <protection hidden="1"/>
    </xf>
    <xf numFmtId="0" fontId="5" fillId="5" borderId="0" xfId="0" applyFont="1" applyFill="1" applyAlignment="1" applyProtection="1">
      <alignment horizontal="right" vertical="center"/>
      <protection hidden="1"/>
    </xf>
    <xf numFmtId="0" fontId="15" fillId="5" borderId="0" xfId="0" applyFont="1" applyFill="1" applyAlignment="1" applyProtection="1">
      <alignment/>
      <protection locked="0"/>
    </xf>
    <xf numFmtId="0" fontId="9" fillId="5" borderId="0" xfId="0" applyFont="1" applyFill="1" applyAlignment="1" applyProtection="1">
      <alignment/>
      <protection locked="0"/>
    </xf>
    <xf numFmtId="0" fontId="21" fillId="5" borderId="0" xfId="0" applyFont="1" applyFill="1" applyBorder="1" applyAlignment="1" applyProtection="1">
      <alignment vertical="center"/>
      <protection locked="0"/>
    </xf>
    <xf numFmtId="0" fontId="21" fillId="5" borderId="0" xfId="0" applyFont="1" applyFill="1" applyAlignment="1" applyProtection="1">
      <alignment horizontal="left"/>
      <protection locked="0"/>
    </xf>
    <xf numFmtId="0" fontId="21" fillId="5" borderId="0" xfId="0" applyFont="1" applyFill="1" applyAlignment="1" applyProtection="1">
      <alignment/>
      <protection locked="0"/>
    </xf>
    <xf numFmtId="0" fontId="9" fillId="5" borderId="0" xfId="0" applyFont="1" applyFill="1" applyAlignment="1" applyProtection="1">
      <alignment horizontal="center"/>
      <protection locked="0"/>
    </xf>
    <xf numFmtId="0" fontId="1" fillId="5" borderId="0" xfId="0" applyFont="1" applyFill="1" applyAlignment="1" applyProtection="1">
      <alignment horizontal="left"/>
      <protection locked="0"/>
    </xf>
    <xf numFmtId="0" fontId="14" fillId="0" borderId="0" xfId="0" applyFont="1" applyAlignment="1" applyProtection="1">
      <alignment/>
      <protection hidden="1"/>
    </xf>
    <xf numFmtId="0" fontId="1" fillId="5" borderId="0" xfId="0" applyFont="1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10" fillId="0" borderId="1" xfId="0" applyFont="1" applyBorder="1" applyAlignment="1" applyProtection="1">
      <alignment horizontal="center" vertical="center"/>
      <protection locked="0"/>
    </xf>
    <xf numFmtId="0" fontId="6" fillId="5" borderId="6" xfId="0" applyFont="1" applyFill="1" applyBorder="1" applyAlignment="1" applyProtection="1">
      <alignment horizontal="center" vertical="top" wrapText="1"/>
      <protection hidden="1"/>
    </xf>
    <xf numFmtId="0" fontId="6" fillId="5" borderId="6" xfId="0" applyFont="1" applyFill="1" applyBorder="1" applyAlignment="1" applyProtection="1">
      <alignment horizontal="center" wrapText="1"/>
      <protection hidden="1"/>
    </xf>
    <xf numFmtId="0" fontId="6" fillId="5" borderId="6" xfId="0" applyFont="1" applyFill="1" applyBorder="1" applyAlignment="1" applyProtection="1">
      <alignment horizontal="center" vertical="center" wrapText="1"/>
      <protection hidden="1"/>
    </xf>
    <xf numFmtId="0" fontId="3" fillId="5" borderId="10" xfId="0" applyFont="1" applyFill="1" applyBorder="1" applyAlignment="1" applyProtection="1">
      <alignment horizontal="center" vertical="center"/>
      <protection hidden="1"/>
    </xf>
    <xf numFmtId="0" fontId="0" fillId="5" borderId="6" xfId="0" applyFill="1" applyBorder="1" applyAlignment="1" applyProtection="1">
      <alignment/>
      <protection hidden="1"/>
    </xf>
    <xf numFmtId="0" fontId="19" fillId="5" borderId="6" xfId="0" applyFont="1" applyFill="1" applyBorder="1" applyAlignment="1" applyProtection="1">
      <alignment vertical="center" wrapText="1"/>
      <protection hidden="1"/>
    </xf>
    <xf numFmtId="0" fontId="19" fillId="5" borderId="6" xfId="0" applyFont="1" applyFill="1" applyBorder="1" applyAlignment="1" applyProtection="1">
      <alignment horizontal="center" vertical="center" wrapText="1"/>
      <protection hidden="1"/>
    </xf>
    <xf numFmtId="0" fontId="0" fillId="3" borderId="13" xfId="0" applyFill="1" applyBorder="1" applyAlignment="1" applyProtection="1">
      <alignment/>
      <protection hidden="1"/>
    </xf>
    <xf numFmtId="0" fontId="0" fillId="3" borderId="8" xfId="0" applyFill="1" applyBorder="1" applyAlignment="1" applyProtection="1">
      <alignment/>
      <protection hidden="1"/>
    </xf>
    <xf numFmtId="0" fontId="19" fillId="3" borderId="8" xfId="0" applyFont="1" applyFill="1" applyBorder="1" applyAlignment="1" applyProtection="1">
      <alignment vertical="center" wrapText="1"/>
      <protection hidden="1"/>
    </xf>
    <xf numFmtId="0" fontId="5" fillId="3" borderId="14" xfId="0" applyFont="1" applyFill="1" applyBorder="1" applyAlignment="1" applyProtection="1">
      <alignment horizontal="centerContinuous" vertical="center"/>
      <protection hidden="1"/>
    </xf>
    <xf numFmtId="0" fontId="1" fillId="3" borderId="9" xfId="0" applyFont="1" applyFill="1" applyBorder="1" applyAlignment="1" applyProtection="1">
      <alignment horizontal="centerContinuous" vertical="center"/>
      <protection hidden="1"/>
    </xf>
    <xf numFmtId="0" fontId="1" fillId="3" borderId="11" xfId="0" applyFont="1" applyFill="1" applyBorder="1" applyAlignment="1" applyProtection="1">
      <alignment horizontal="centerContinuous" vertical="center"/>
      <protection hidden="1"/>
    </xf>
    <xf numFmtId="200" fontId="1" fillId="5" borderId="6" xfId="0" applyNumberFormat="1" applyFont="1" applyFill="1" applyBorder="1" applyAlignment="1" applyProtection="1">
      <alignment horizontal="center" vertical="center" wrapText="1"/>
      <protection hidden="1"/>
    </xf>
    <xf numFmtId="0" fontId="0" fillId="5" borderId="15" xfId="0" applyFill="1" applyBorder="1" applyAlignment="1" applyProtection="1">
      <alignment/>
      <protection hidden="1"/>
    </xf>
    <xf numFmtId="0" fontId="0" fillId="5" borderId="10" xfId="0" applyFill="1" applyBorder="1" applyAlignment="1" applyProtection="1">
      <alignment/>
      <protection hidden="1"/>
    </xf>
    <xf numFmtId="0" fontId="1" fillId="5" borderId="0" xfId="0" applyFont="1" applyFill="1" applyAlignment="1" applyProtection="1">
      <alignment vertical="center"/>
      <protection hidden="1"/>
    </xf>
    <xf numFmtId="0" fontId="10" fillId="3" borderId="2" xfId="0" applyFont="1" applyFill="1" applyBorder="1" applyAlignment="1" applyProtection="1">
      <alignment horizontal="center" vertical="center" wrapText="1"/>
      <protection hidden="1"/>
    </xf>
    <xf numFmtId="0" fontId="10" fillId="3" borderId="6" xfId="0" applyFont="1" applyFill="1" applyBorder="1" applyAlignment="1" applyProtection="1">
      <alignment horizontal="center" vertical="center" wrapText="1"/>
      <protection hidden="1"/>
    </xf>
    <xf numFmtId="0" fontId="16" fillId="5" borderId="0" xfId="0" applyFont="1" applyFill="1" applyAlignment="1" applyProtection="1">
      <alignment/>
      <protection hidden="1"/>
    </xf>
    <xf numFmtId="0" fontId="16" fillId="0" borderId="0" xfId="0" applyFont="1" applyAlignment="1" applyProtection="1">
      <alignment/>
      <protection/>
    </xf>
    <xf numFmtId="0" fontId="12" fillId="3" borderId="8" xfId="0" applyFont="1" applyFill="1" applyBorder="1" applyAlignment="1" applyProtection="1">
      <alignment horizontal="center" vertical="center" wrapText="1"/>
      <protection hidden="1"/>
    </xf>
    <xf numFmtId="0" fontId="0" fillId="3" borderId="8" xfId="0" applyFont="1" applyFill="1" applyBorder="1" applyAlignment="1" applyProtection="1">
      <alignment/>
      <protection hidden="1"/>
    </xf>
    <xf numFmtId="0" fontId="32" fillId="3" borderId="0" xfId="0" applyFont="1" applyFill="1" applyBorder="1" applyAlignment="1" applyProtection="1">
      <alignment horizontal="center" vertical="center" wrapText="1"/>
      <protection hidden="1"/>
    </xf>
    <xf numFmtId="0" fontId="0" fillId="3" borderId="0" xfId="0" applyFont="1" applyFill="1" applyBorder="1" applyAlignment="1" applyProtection="1">
      <alignment/>
      <protection hidden="1"/>
    </xf>
    <xf numFmtId="0" fontId="10" fillId="3" borderId="0" xfId="0" applyFont="1" applyFill="1" applyBorder="1" applyAlignment="1" applyProtection="1">
      <alignment horizontal="center" wrapText="1"/>
      <protection hidden="1"/>
    </xf>
    <xf numFmtId="0" fontId="33" fillId="3" borderId="0" xfId="0" applyFont="1" applyFill="1" applyBorder="1" applyAlignment="1" applyProtection="1">
      <alignment horizontal="center" vertical="top"/>
      <protection hidden="1"/>
    </xf>
    <xf numFmtId="0" fontId="16" fillId="3" borderId="2" xfId="0" applyFont="1" applyFill="1" applyBorder="1" applyAlignment="1" applyProtection="1">
      <alignment horizontal="center" vertical="center" wrapText="1"/>
      <protection hidden="1"/>
    </xf>
    <xf numFmtId="212" fontId="1" fillId="3" borderId="1" xfId="0" applyNumberFormat="1" applyFont="1" applyFill="1" applyBorder="1" applyAlignment="1" applyProtection="1">
      <alignment horizontal="center" vertical="center" wrapText="1"/>
      <protection hidden="1"/>
    </xf>
    <xf numFmtId="0" fontId="1" fillId="3" borderId="5" xfId="0" applyFont="1" applyFill="1" applyBorder="1" applyAlignment="1" applyProtection="1">
      <alignment horizontal="centerContinuous" vertical="center" wrapText="1"/>
      <protection hidden="1"/>
    </xf>
    <xf numFmtId="200" fontId="0" fillId="3" borderId="1" xfId="0" applyNumberFormat="1" applyFill="1" applyBorder="1" applyAlignment="1" applyProtection="1">
      <alignment horizontal="center"/>
      <protection hidden="1"/>
    </xf>
    <xf numFmtId="200" fontId="0" fillId="3" borderId="7" xfId="0" applyNumberFormat="1" applyFill="1" applyBorder="1" applyAlignment="1" applyProtection="1">
      <alignment horizontal="center"/>
      <protection hidden="1"/>
    </xf>
    <xf numFmtId="200" fontId="1" fillId="3" borderId="16" xfId="0" applyNumberFormat="1" applyFont="1" applyFill="1" applyBorder="1" applyAlignment="1" applyProtection="1">
      <alignment horizontal="center" vertical="center" wrapText="1"/>
      <protection hidden="1"/>
    </xf>
    <xf numFmtId="0" fontId="6" fillId="3" borderId="0" xfId="0" applyFont="1" applyFill="1" applyBorder="1" applyAlignment="1" applyProtection="1">
      <alignment horizontal="left"/>
      <protection hidden="1"/>
    </xf>
    <xf numFmtId="0" fontId="6" fillId="3" borderId="0" xfId="0" applyFont="1" applyFill="1" applyBorder="1" applyAlignment="1" applyProtection="1">
      <alignment/>
      <protection hidden="1"/>
    </xf>
    <xf numFmtId="0" fontId="5" fillId="3" borderId="0" xfId="0" applyFont="1" applyFill="1" applyBorder="1" applyAlignment="1" applyProtection="1">
      <alignment horizontal="centerContinuous" vertical="center"/>
      <protection hidden="1"/>
    </xf>
    <xf numFmtId="0" fontId="4" fillId="3" borderId="0" xfId="0" applyFont="1" applyFill="1" applyBorder="1" applyAlignment="1" applyProtection="1">
      <alignment horizontal="center"/>
      <protection hidden="1"/>
    </xf>
    <xf numFmtId="0" fontId="4" fillId="3" borderId="0" xfId="0" applyFont="1" applyFill="1" applyBorder="1" applyAlignment="1" applyProtection="1">
      <alignment horizontal="right"/>
      <protection hidden="1"/>
    </xf>
    <xf numFmtId="0" fontId="5" fillId="3" borderId="0" xfId="0" applyFont="1" applyFill="1" applyBorder="1" applyAlignment="1" applyProtection="1">
      <alignment horizontal="centerContinuous"/>
      <protection hidden="1"/>
    </xf>
    <xf numFmtId="0" fontId="4" fillId="3" borderId="0" xfId="0" applyFont="1" applyFill="1" applyBorder="1" applyAlignment="1" applyProtection="1">
      <alignment horizontal="center" vertical="center" wrapText="1"/>
      <protection hidden="1"/>
    </xf>
    <xf numFmtId="0" fontId="6" fillId="3" borderId="0" xfId="0" applyFont="1" applyFill="1" applyBorder="1" applyAlignment="1" applyProtection="1">
      <alignment horizontal="centerContinuous" vertical="center"/>
      <protection hidden="1"/>
    </xf>
    <xf numFmtId="0" fontId="5" fillId="3" borderId="10" xfId="0" applyFont="1" applyFill="1" applyBorder="1" applyAlignment="1" applyProtection="1">
      <alignment horizontal="centerContinuous"/>
      <protection hidden="1"/>
    </xf>
    <xf numFmtId="0" fontId="1" fillId="3" borderId="3" xfId="0" applyFont="1" applyFill="1" applyBorder="1" applyAlignment="1" applyProtection="1">
      <alignment horizontal="center" vertical="center" wrapText="1"/>
      <protection hidden="1"/>
    </xf>
    <xf numFmtId="200" fontId="0" fillId="3" borderId="1" xfId="0" applyNumberFormat="1" applyFont="1" applyFill="1" applyBorder="1" applyAlignment="1" applyProtection="1">
      <alignment horizontal="center"/>
      <protection hidden="1"/>
    </xf>
    <xf numFmtId="200" fontId="0" fillId="3" borderId="7" xfId="0" applyNumberFormat="1" applyFont="1" applyFill="1" applyBorder="1" applyAlignment="1" applyProtection="1">
      <alignment horizontal="center"/>
      <protection hidden="1"/>
    </xf>
    <xf numFmtId="200" fontId="1" fillId="3" borderId="17" xfId="0" applyNumberFormat="1" applyFont="1" applyFill="1" applyBorder="1" applyAlignment="1" applyProtection="1">
      <alignment horizontal="center" vertical="center" wrapText="1"/>
      <protection hidden="1"/>
    </xf>
    <xf numFmtId="0" fontId="0" fillId="3" borderId="8" xfId="0" applyFont="1" applyFill="1" applyBorder="1" applyAlignment="1" applyProtection="1">
      <alignment wrapText="1"/>
      <protection hidden="1"/>
    </xf>
    <xf numFmtId="0" fontId="0" fillId="3" borderId="0" xfId="0" applyFont="1" applyFill="1" applyBorder="1" applyAlignment="1" applyProtection="1">
      <alignment wrapText="1"/>
      <protection hidden="1"/>
    </xf>
    <xf numFmtId="0" fontId="33" fillId="3" borderId="0" xfId="0" applyFont="1" applyFill="1" applyBorder="1" applyAlignment="1" applyProtection="1">
      <alignment horizontal="center" vertical="top" wrapText="1"/>
      <protection hidden="1"/>
    </xf>
    <xf numFmtId="202" fontId="1" fillId="3" borderId="1" xfId="0" applyNumberFormat="1" applyFont="1" applyFill="1" applyBorder="1" applyAlignment="1" applyProtection="1">
      <alignment horizontal="center" vertical="center" wrapText="1"/>
      <protection hidden="1"/>
    </xf>
    <xf numFmtId="0" fontId="6" fillId="3" borderId="13" xfId="0" applyFont="1" applyFill="1" applyBorder="1" applyAlignment="1" applyProtection="1">
      <alignment horizontal="center" vertical="top" wrapText="1"/>
      <protection hidden="1"/>
    </xf>
    <xf numFmtId="0" fontId="1" fillId="3" borderId="14" xfId="0" applyFont="1" applyFill="1" applyBorder="1" applyAlignment="1" applyProtection="1">
      <alignment horizontal="center"/>
      <protection hidden="1"/>
    </xf>
    <xf numFmtId="0" fontId="3" fillId="3" borderId="0" xfId="0" applyFont="1" applyFill="1" applyBorder="1" applyAlignment="1" applyProtection="1">
      <alignment horizontal="left"/>
      <protection hidden="1"/>
    </xf>
    <xf numFmtId="0" fontId="3" fillId="3" borderId="0" xfId="0" applyFont="1" applyFill="1" applyBorder="1" applyAlignment="1" applyProtection="1">
      <alignment/>
      <protection hidden="1"/>
    </xf>
    <xf numFmtId="0" fontId="0" fillId="3" borderId="0" xfId="0" applyFont="1" applyFill="1" applyBorder="1" applyAlignment="1" applyProtection="1">
      <alignment horizontal="center" vertical="center" wrapText="1"/>
      <protection hidden="1"/>
    </xf>
    <xf numFmtId="0" fontId="1" fillId="3" borderId="0" xfId="0" applyFont="1" applyFill="1" applyBorder="1" applyAlignment="1" applyProtection="1">
      <alignment horizontal="centerContinuous"/>
      <protection hidden="1"/>
    </xf>
    <xf numFmtId="200" fontId="1" fillId="4" borderId="1" xfId="0" applyNumberFormat="1" applyFont="1" applyFill="1" applyBorder="1" applyAlignment="1" applyProtection="1">
      <alignment horizontal="center" vertical="center"/>
      <protection hidden="1"/>
    </xf>
    <xf numFmtId="0" fontId="10" fillId="3" borderId="15" xfId="0" applyFont="1" applyFill="1" applyBorder="1" applyAlignment="1" applyProtection="1">
      <alignment horizontal="center" vertical="center"/>
      <protection hidden="1"/>
    </xf>
    <xf numFmtId="0" fontId="10" fillId="3" borderId="0" xfId="0" applyFont="1" applyFill="1" applyBorder="1" applyAlignment="1" applyProtection="1">
      <alignment horizontal="center" vertical="center"/>
      <protection hidden="1"/>
    </xf>
    <xf numFmtId="0" fontId="5" fillId="3" borderId="0" xfId="0" applyFont="1" applyFill="1" applyBorder="1" applyAlignment="1" applyProtection="1">
      <alignment horizontal="center" vertical="center"/>
      <protection hidden="1"/>
    </xf>
    <xf numFmtId="0" fontId="10" fillId="3" borderId="0" xfId="0" applyFont="1" applyFill="1" applyBorder="1" applyAlignment="1" applyProtection="1">
      <alignment horizontal="center"/>
      <protection hidden="1"/>
    </xf>
    <xf numFmtId="0" fontId="0" fillId="3" borderId="0" xfId="0" applyFill="1" applyAlignment="1" applyProtection="1">
      <alignment/>
      <protection hidden="1"/>
    </xf>
    <xf numFmtId="200" fontId="1" fillId="3" borderId="0" xfId="0" applyNumberFormat="1" applyFont="1" applyFill="1" applyBorder="1" applyAlignment="1" applyProtection="1">
      <alignment horizontal="center"/>
      <protection hidden="1"/>
    </xf>
    <xf numFmtId="0" fontId="0" fillId="3" borderId="0" xfId="0" applyFill="1" applyBorder="1" applyAlignment="1" applyProtection="1">
      <alignment/>
      <protection hidden="1"/>
    </xf>
    <xf numFmtId="0" fontId="0" fillId="3" borderId="10" xfId="0" applyFill="1" applyBorder="1" applyAlignment="1" applyProtection="1">
      <alignment/>
      <protection hidden="1"/>
    </xf>
    <xf numFmtId="200" fontId="1" fillId="3" borderId="0" xfId="0" applyNumberFormat="1" applyFont="1" applyFill="1" applyBorder="1" applyAlignment="1" applyProtection="1">
      <alignment horizontal="center" vertical="center" wrapText="1"/>
      <protection hidden="1"/>
    </xf>
    <xf numFmtId="0" fontId="3" fillId="3" borderId="18" xfId="0" applyFont="1" applyFill="1" applyBorder="1" applyAlignment="1" applyProtection="1">
      <alignment horizontal="right" vertical="center" wrapText="1"/>
      <protection hidden="1"/>
    </xf>
    <xf numFmtId="0" fontId="0" fillId="3" borderId="15" xfId="0" applyFill="1" applyBorder="1" applyAlignment="1" applyProtection="1">
      <alignment horizontal="center"/>
      <protection hidden="1"/>
    </xf>
    <xf numFmtId="2" fontId="1" fillId="3" borderId="0" xfId="0" applyNumberFormat="1" applyFont="1" applyFill="1" applyBorder="1" applyAlignment="1" applyProtection="1">
      <alignment horizontal="center" vertical="center"/>
      <protection hidden="1"/>
    </xf>
    <xf numFmtId="0" fontId="4" fillId="3" borderId="0" xfId="0" applyFont="1" applyFill="1" applyBorder="1" applyAlignment="1" applyProtection="1">
      <alignment/>
      <protection hidden="1"/>
    </xf>
    <xf numFmtId="0" fontId="9" fillId="3" borderId="0" xfId="0" applyFont="1" applyFill="1" applyBorder="1" applyAlignment="1" applyProtection="1">
      <alignment/>
      <protection hidden="1"/>
    </xf>
    <xf numFmtId="0" fontId="5" fillId="3" borderId="0" xfId="0" applyFont="1" applyFill="1" applyBorder="1" applyAlignment="1" applyProtection="1">
      <alignment horizontal="center" vertical="center" wrapText="1"/>
      <protection hidden="1"/>
    </xf>
    <xf numFmtId="0" fontId="4" fillId="3" borderId="0" xfId="0" applyFont="1" applyFill="1" applyBorder="1" applyAlignment="1" applyProtection="1">
      <alignment horizontal="right" vertical="center" wrapText="1"/>
      <protection hidden="1"/>
    </xf>
    <xf numFmtId="200" fontId="1" fillId="3" borderId="0" xfId="0" applyNumberFormat="1" applyFont="1" applyFill="1" applyBorder="1" applyAlignment="1" applyProtection="1">
      <alignment horizontal="center" vertical="center"/>
      <protection hidden="1"/>
    </xf>
    <xf numFmtId="0" fontId="4" fillId="3" borderId="0" xfId="0" applyFont="1" applyFill="1" applyBorder="1" applyAlignment="1" applyProtection="1">
      <alignment vertical="center"/>
      <protection hidden="1"/>
    </xf>
    <xf numFmtId="0" fontId="0" fillId="3" borderId="15" xfId="0" applyFill="1" applyBorder="1" applyAlignment="1" applyProtection="1">
      <alignment/>
      <protection hidden="1"/>
    </xf>
    <xf numFmtId="0" fontId="16" fillId="3" borderId="0" xfId="0" applyFont="1" applyFill="1" applyBorder="1" applyAlignment="1" applyProtection="1">
      <alignment horizontal="center"/>
      <protection hidden="1"/>
    </xf>
    <xf numFmtId="0" fontId="41" fillId="3" borderId="0" xfId="0" applyFont="1" applyFill="1" applyBorder="1" applyAlignment="1" applyProtection="1">
      <alignment/>
      <protection hidden="1"/>
    </xf>
    <xf numFmtId="0" fontId="41" fillId="3" borderId="10" xfId="0" applyFont="1" applyFill="1" applyBorder="1" applyAlignment="1" applyProtection="1">
      <alignment/>
      <protection hidden="1"/>
    </xf>
    <xf numFmtId="0" fontId="42" fillId="3" borderId="0" xfId="0" applyFont="1" applyFill="1" applyBorder="1" applyAlignment="1" applyProtection="1">
      <alignment horizontal="center" vertical="center" wrapText="1"/>
      <protection hidden="1"/>
    </xf>
    <xf numFmtId="0" fontId="42" fillId="3" borderId="0" xfId="0" applyFont="1" applyFill="1" applyBorder="1" applyAlignment="1" applyProtection="1">
      <alignment horizontal="center" vertical="center"/>
      <protection hidden="1"/>
    </xf>
    <xf numFmtId="0" fontId="42" fillId="3" borderId="10" xfId="0" applyFont="1" applyFill="1" applyBorder="1" applyAlignment="1" applyProtection="1">
      <alignment horizontal="center" vertical="center" wrapText="1"/>
      <protection hidden="1"/>
    </xf>
    <xf numFmtId="200" fontId="1" fillId="3" borderId="0" xfId="0" applyNumberFormat="1" applyFont="1" applyFill="1" applyBorder="1" applyAlignment="1" applyProtection="1">
      <alignment horizontal="left"/>
      <protection hidden="1"/>
    </xf>
    <xf numFmtId="200" fontId="1" fillId="3" borderId="0" xfId="0" applyNumberFormat="1" applyFont="1" applyFill="1" applyBorder="1" applyAlignment="1" applyProtection="1">
      <alignment horizontal="center" vertical="center" wrapText="1"/>
      <protection hidden="1"/>
    </xf>
    <xf numFmtId="0" fontId="1" fillId="3" borderId="0" xfId="0" applyFont="1" applyFill="1" applyBorder="1" applyAlignment="1" applyProtection="1">
      <alignment horizontal="center" vertical="center" wrapText="1"/>
      <protection hidden="1"/>
    </xf>
    <xf numFmtId="0" fontId="0" fillId="3" borderId="9" xfId="0" applyFill="1" applyBorder="1" applyAlignment="1" applyProtection="1">
      <alignment/>
      <protection hidden="1"/>
    </xf>
    <xf numFmtId="0" fontId="0" fillId="3" borderId="11" xfId="0" applyFill="1" applyBorder="1" applyAlignment="1" applyProtection="1">
      <alignment/>
      <protection hidden="1"/>
    </xf>
    <xf numFmtId="0" fontId="0" fillId="3" borderId="0" xfId="0" applyFill="1" applyBorder="1" applyAlignment="1" applyProtection="1">
      <alignment horizontal="right" vertical="center" wrapText="1"/>
      <protection hidden="1"/>
    </xf>
    <xf numFmtId="0" fontId="10" fillId="3" borderId="14" xfId="0" applyFont="1" applyFill="1" applyBorder="1" applyAlignment="1" applyProtection="1">
      <alignment horizontal="center" vertical="center"/>
      <protection hidden="1"/>
    </xf>
    <xf numFmtId="0" fontId="10" fillId="3" borderId="9" xfId="0" applyFont="1" applyFill="1" applyBorder="1" applyAlignment="1" applyProtection="1">
      <alignment horizontal="center" vertical="center"/>
      <protection hidden="1"/>
    </xf>
    <xf numFmtId="0" fontId="6" fillId="3" borderId="15" xfId="0" applyFont="1" applyFill="1" applyBorder="1" applyAlignment="1" applyProtection="1">
      <alignment horizontal="center" vertical="center" wrapText="1"/>
      <protection hidden="1"/>
    </xf>
    <xf numFmtId="0" fontId="10" fillId="3" borderId="15" xfId="0" applyFont="1" applyFill="1" applyBorder="1" applyAlignment="1" applyProtection="1">
      <alignment horizontal="right" vertical="center" wrapText="1"/>
      <protection hidden="1"/>
    </xf>
    <xf numFmtId="0" fontId="12" fillId="5" borderId="0" xfId="0" applyFont="1" applyFill="1" applyAlignment="1" applyProtection="1">
      <alignment vertical="center"/>
      <protection/>
    </xf>
    <xf numFmtId="0" fontId="12" fillId="5" borderId="0" xfId="0" applyFont="1" applyFill="1" applyAlignment="1" applyProtection="1">
      <alignment vertical="center"/>
      <protection hidden="1"/>
    </xf>
    <xf numFmtId="0" fontId="12" fillId="0" borderId="0" xfId="0" applyFont="1" applyAlignment="1" applyProtection="1">
      <alignment vertical="center"/>
      <protection hidden="1"/>
    </xf>
    <xf numFmtId="49" fontId="1" fillId="3" borderId="1" xfId="0" applyNumberFormat="1" applyFont="1" applyFill="1" applyBorder="1" applyAlignment="1" applyProtection="1">
      <alignment horizontal="center" vertical="center" wrapText="1"/>
      <protection hidden="1"/>
    </xf>
    <xf numFmtId="1" fontId="3" fillId="3" borderId="1" xfId="0" applyNumberFormat="1" applyFont="1" applyFill="1" applyBorder="1" applyAlignment="1" applyProtection="1">
      <alignment horizontal="center" vertical="center" wrapText="1"/>
      <protection hidden="1"/>
    </xf>
    <xf numFmtId="1" fontId="1" fillId="2" borderId="9" xfId="0" applyNumberFormat="1" applyFont="1" applyFill="1" applyBorder="1" applyAlignment="1" applyProtection="1">
      <alignment horizontal="center" wrapText="1"/>
      <protection locked="0"/>
    </xf>
    <xf numFmtId="0" fontId="1" fillId="3" borderId="2" xfId="0" applyFont="1" applyFill="1" applyBorder="1" applyAlignment="1" applyProtection="1">
      <alignment horizontal="center" vertical="center" wrapText="1"/>
      <protection hidden="1"/>
    </xf>
    <xf numFmtId="0" fontId="2" fillId="3" borderId="5" xfId="0" applyFont="1" applyFill="1" applyBorder="1" applyAlignment="1" applyProtection="1">
      <alignment horizontal="centerContinuous" wrapText="1"/>
      <protection hidden="1"/>
    </xf>
    <xf numFmtId="0" fontId="1" fillId="3" borderId="6" xfId="0" applyFont="1" applyFill="1" applyBorder="1" applyAlignment="1" applyProtection="1">
      <alignment horizontal="centerContinuous" wrapText="1"/>
      <protection/>
    </xf>
    <xf numFmtId="0" fontId="10" fillId="3" borderId="6" xfId="0" applyFont="1" applyFill="1" applyBorder="1" applyAlignment="1" applyProtection="1">
      <alignment horizontal="centerContinuous" wrapText="1"/>
      <protection/>
    </xf>
    <xf numFmtId="0" fontId="1" fillId="3" borderId="4" xfId="0" applyFont="1" applyFill="1" applyBorder="1" applyAlignment="1" applyProtection="1">
      <alignment horizontal="centerContinuous" wrapText="1"/>
      <protection/>
    </xf>
    <xf numFmtId="0" fontId="2" fillId="3" borderId="5" xfId="0" applyFont="1" applyFill="1" applyBorder="1" applyAlignment="1" applyProtection="1">
      <alignment horizontal="centerContinuous" vertical="center" wrapText="1"/>
      <protection hidden="1"/>
    </xf>
    <xf numFmtId="0" fontId="2" fillId="3" borderId="6" xfId="0" applyFont="1" applyFill="1" applyBorder="1" applyAlignment="1" applyProtection="1">
      <alignment horizontal="centerContinuous" vertical="center" wrapText="1"/>
      <protection hidden="1"/>
    </xf>
    <xf numFmtId="0" fontId="2" fillId="3" borderId="4" xfId="0" applyFont="1" applyFill="1" applyBorder="1" applyAlignment="1" applyProtection="1">
      <alignment horizontal="centerContinuous" vertical="center" wrapText="1"/>
      <protection hidden="1"/>
    </xf>
    <xf numFmtId="0" fontId="1" fillId="0" borderId="0" xfId="0" applyNumberFormat="1" applyFont="1" applyFill="1" applyBorder="1" applyAlignment="1" applyProtection="1">
      <alignment horizontal="center" vertical="center"/>
      <protection hidden="1"/>
    </xf>
    <xf numFmtId="0" fontId="0" fillId="2" borderId="0" xfId="0" applyNumberFormat="1" applyFont="1" applyFill="1" applyBorder="1" applyAlignment="1" applyProtection="1">
      <alignment horizontal="centerContinuous"/>
      <protection hidden="1"/>
    </xf>
    <xf numFmtId="0" fontId="0" fillId="2" borderId="0" xfId="0" applyNumberFormat="1" applyFont="1" applyFill="1" applyBorder="1" applyAlignment="1" applyProtection="1">
      <alignment horizontal="center"/>
      <protection hidden="1"/>
    </xf>
    <xf numFmtId="0" fontId="0" fillId="2" borderId="0" xfId="0" applyNumberFormat="1" applyFont="1" applyFill="1" applyBorder="1" applyAlignment="1" applyProtection="1">
      <alignment horizontal="center" vertical="center"/>
      <protection hidden="1"/>
    </xf>
    <xf numFmtId="0" fontId="0" fillId="2" borderId="0" xfId="0" applyNumberFormat="1" applyFont="1" applyFill="1" applyBorder="1" applyAlignment="1" applyProtection="1">
      <alignment vertical="center"/>
      <protection hidden="1"/>
    </xf>
    <xf numFmtId="0" fontId="0" fillId="2" borderId="0" xfId="0" applyNumberFormat="1" applyFont="1" applyFill="1" applyBorder="1" applyAlignment="1" applyProtection="1">
      <alignment horizontal="center"/>
      <protection hidden="1"/>
    </xf>
    <xf numFmtId="2" fontId="0" fillId="2" borderId="0" xfId="0" applyNumberFormat="1" applyFont="1" applyFill="1" applyBorder="1" applyAlignment="1" applyProtection="1">
      <alignment horizontal="center"/>
      <protection hidden="1"/>
    </xf>
    <xf numFmtId="0" fontId="1" fillId="2" borderId="0" xfId="0" applyNumberFormat="1" applyFont="1" applyFill="1" applyBorder="1" applyAlignment="1" applyProtection="1">
      <alignment horizontal="center"/>
      <protection hidden="1"/>
    </xf>
    <xf numFmtId="2" fontId="0" fillId="2" borderId="0" xfId="0" applyNumberFormat="1" applyFont="1" applyFill="1" applyBorder="1" applyAlignment="1" applyProtection="1">
      <alignment horizontal="center"/>
      <protection hidden="1"/>
    </xf>
    <xf numFmtId="0" fontId="1" fillId="2" borderId="0" xfId="0" applyNumberFormat="1" applyFont="1" applyFill="1" applyBorder="1" applyAlignment="1" applyProtection="1">
      <alignment horizontal="center" vertical="center"/>
      <protection hidden="1"/>
    </xf>
    <xf numFmtId="200" fontId="0" fillId="2" borderId="0" xfId="0" applyNumberFormat="1" applyFont="1" applyFill="1" applyBorder="1" applyAlignment="1" applyProtection="1">
      <alignment horizontal="center"/>
      <protection hidden="1"/>
    </xf>
    <xf numFmtId="1" fontId="1" fillId="2" borderId="0" xfId="0" applyNumberFormat="1" applyFont="1" applyFill="1" applyBorder="1" applyAlignment="1" applyProtection="1">
      <alignment horizontal="center" vertical="center"/>
      <protection hidden="1"/>
    </xf>
    <xf numFmtId="0" fontId="0" fillId="2" borderId="0" xfId="0" applyNumberFormat="1" applyFont="1" applyFill="1" applyBorder="1" applyAlignment="1" applyProtection="1">
      <alignment/>
      <protection hidden="1"/>
    </xf>
    <xf numFmtId="0" fontId="0" fillId="2" borderId="0" xfId="0" applyNumberFormat="1" applyFont="1" applyFill="1" applyBorder="1" applyAlignment="1" applyProtection="1">
      <alignment horizontal="center" vertical="center"/>
      <protection hidden="1"/>
    </xf>
    <xf numFmtId="0" fontId="0" fillId="2" borderId="0" xfId="0" applyNumberFormat="1" applyFont="1" applyFill="1" applyBorder="1" applyAlignment="1" applyProtection="1">
      <alignment horizontal="left"/>
      <protection hidden="1"/>
    </xf>
    <xf numFmtId="0" fontId="0" fillId="2" borderId="0" xfId="0" applyNumberFormat="1" applyFont="1" applyFill="1" applyBorder="1" applyAlignment="1" applyProtection="1">
      <alignment horizontal="right"/>
      <protection hidden="1"/>
    </xf>
    <xf numFmtId="0" fontId="0" fillId="2" borderId="0" xfId="0" applyNumberFormat="1" applyFont="1" applyFill="1" applyBorder="1" applyAlignment="1" applyProtection="1">
      <alignment/>
      <protection hidden="1"/>
    </xf>
    <xf numFmtId="200" fontId="0" fillId="2" borderId="0" xfId="0" applyNumberFormat="1" applyFont="1" applyFill="1" applyBorder="1" applyAlignment="1" applyProtection="1">
      <alignment horizontal="center"/>
      <protection hidden="1"/>
    </xf>
    <xf numFmtId="0" fontId="2" fillId="2" borderId="0" xfId="0" applyNumberFormat="1" applyFont="1" applyFill="1" applyBorder="1" applyAlignment="1" applyProtection="1">
      <alignment horizontal="center" vertical="center" wrapText="1"/>
      <protection hidden="1"/>
    </xf>
    <xf numFmtId="0" fontId="0" fillId="2" borderId="0" xfId="18" applyNumberFormat="1" applyFont="1" applyFill="1" applyBorder="1" applyAlignment="1" applyProtection="1">
      <alignment horizontal="center"/>
      <protection hidden="1"/>
    </xf>
    <xf numFmtId="0" fontId="3" fillId="2" borderId="0" xfId="0" applyNumberFormat="1" applyFont="1" applyFill="1" applyBorder="1" applyAlignment="1" applyProtection="1">
      <alignment horizontal="left" vertical="center"/>
      <protection hidden="1"/>
    </xf>
    <xf numFmtId="200" fontId="0" fillId="2" borderId="0" xfId="0" applyNumberFormat="1" applyFont="1" applyFill="1" applyBorder="1" applyAlignment="1" applyProtection="1">
      <alignment horizontal="center" vertical="center"/>
      <protection hidden="1"/>
    </xf>
    <xf numFmtId="0" fontId="0" fillId="2" borderId="0" xfId="0" applyNumberFormat="1" applyFont="1" applyFill="1" applyBorder="1" applyAlignment="1" applyProtection="1">
      <alignment horizontal="center" vertical="center" wrapText="1"/>
      <protection hidden="1"/>
    </xf>
    <xf numFmtId="0" fontId="1" fillId="2" borderId="0" xfId="0" applyNumberFormat="1" applyFont="1" applyFill="1" applyBorder="1" applyAlignment="1" applyProtection="1">
      <alignment horizontal="left" vertical="center"/>
      <protection hidden="1"/>
    </xf>
    <xf numFmtId="200" fontId="1" fillId="2" borderId="0" xfId="0" applyNumberFormat="1" applyFont="1" applyFill="1" applyBorder="1" applyAlignment="1" applyProtection="1">
      <alignment horizontal="center" wrapText="1"/>
      <protection hidden="1"/>
    </xf>
    <xf numFmtId="202" fontId="0" fillId="2" borderId="0" xfId="0" applyNumberFormat="1" applyFont="1" applyFill="1" applyBorder="1" applyAlignment="1" applyProtection="1">
      <alignment/>
      <protection hidden="1"/>
    </xf>
    <xf numFmtId="2" fontId="1" fillId="2" borderId="0" xfId="0" applyNumberFormat="1" applyFont="1" applyFill="1" applyBorder="1" applyAlignment="1" applyProtection="1">
      <alignment horizontal="center" wrapText="1"/>
      <protection hidden="1"/>
    </xf>
    <xf numFmtId="0" fontId="0" fillId="2" borderId="0" xfId="0" applyNumberFormat="1" applyFont="1" applyFill="1" applyBorder="1" applyAlignment="1" applyProtection="1">
      <alignment horizontal="left" wrapText="1"/>
      <protection hidden="1"/>
    </xf>
    <xf numFmtId="1" fontId="0" fillId="2" borderId="0" xfId="0" applyNumberFormat="1" applyFont="1" applyFill="1" applyBorder="1" applyAlignment="1" applyProtection="1">
      <alignment horizontal="center"/>
      <protection hidden="1"/>
    </xf>
    <xf numFmtId="0" fontId="0" fillId="2" borderId="0" xfId="0" applyNumberFormat="1" applyFont="1" applyFill="1" applyBorder="1" applyAlignment="1" applyProtection="1">
      <alignment horizontal="centerContinuous" vertical="center" wrapText="1"/>
      <protection hidden="1"/>
    </xf>
    <xf numFmtId="0" fontId="1" fillId="2" borderId="0" xfId="0" applyNumberFormat="1" applyFont="1" applyFill="1" applyBorder="1" applyAlignment="1" applyProtection="1">
      <alignment horizontal="center" vertical="center" wrapText="1"/>
      <protection hidden="1"/>
    </xf>
    <xf numFmtId="0" fontId="1" fillId="2" borderId="0" xfId="0" applyNumberFormat="1" applyFont="1" applyFill="1" applyBorder="1" applyAlignment="1" applyProtection="1">
      <alignment/>
      <protection hidden="1"/>
    </xf>
    <xf numFmtId="202" fontId="0" fillId="2" borderId="0" xfId="0" applyNumberFormat="1" applyFont="1" applyFill="1" applyBorder="1" applyAlignment="1" applyProtection="1">
      <alignment horizontal="center"/>
      <protection hidden="1"/>
    </xf>
    <xf numFmtId="0" fontId="0" fillId="2" borderId="0" xfId="0" applyNumberFormat="1" applyFont="1" applyFill="1" applyBorder="1" applyAlignment="1" applyProtection="1">
      <alignment horizontal="center" vertical="center" wrapText="1"/>
      <protection hidden="1"/>
    </xf>
    <xf numFmtId="0" fontId="3" fillId="2" borderId="0" xfId="0" applyNumberFormat="1" applyFont="1" applyFill="1" applyBorder="1" applyAlignment="1" applyProtection="1">
      <alignment horizontal="left"/>
      <protection hidden="1"/>
    </xf>
    <xf numFmtId="0" fontId="0" fillId="2" borderId="0" xfId="0" applyNumberFormat="1" applyFont="1" applyFill="1" applyBorder="1" applyAlignment="1" applyProtection="1">
      <alignment vertical="center"/>
      <protection hidden="1"/>
    </xf>
    <xf numFmtId="0" fontId="1" fillId="2" borderId="0" xfId="0" applyNumberFormat="1" applyFont="1" applyFill="1" applyBorder="1" applyAlignment="1" applyProtection="1">
      <alignment/>
      <protection hidden="1"/>
    </xf>
    <xf numFmtId="0" fontId="6" fillId="2" borderId="0" xfId="0" applyNumberFormat="1" applyFont="1" applyFill="1" applyBorder="1" applyAlignment="1" applyProtection="1">
      <alignment/>
      <protection hidden="1"/>
    </xf>
    <xf numFmtId="0" fontId="1" fillId="2" borderId="0" xfId="0" applyNumberFormat="1" applyFont="1" applyFill="1" applyBorder="1" applyAlignment="1" applyProtection="1">
      <alignment horizontal="center" wrapText="1"/>
      <protection hidden="1"/>
    </xf>
    <xf numFmtId="200" fontId="0" fillId="2" borderId="0" xfId="0" applyNumberFormat="1" applyFont="1" applyFill="1" applyBorder="1" applyAlignment="1" applyProtection="1">
      <alignment horizontal="center" vertical="center"/>
      <protection hidden="1"/>
    </xf>
    <xf numFmtId="0" fontId="0" fillId="2" borderId="0" xfId="0" applyNumberFormat="1" applyFont="1" applyFill="1" applyBorder="1" applyAlignment="1" applyProtection="1">
      <alignment/>
      <protection hidden="1"/>
    </xf>
    <xf numFmtId="0" fontId="0" fillId="2" borderId="0" xfId="0" applyNumberFormat="1" applyFont="1" applyFill="1" applyBorder="1" applyAlignment="1" applyProtection="1">
      <alignment horizontal="center"/>
      <protection hidden="1"/>
    </xf>
    <xf numFmtId="0" fontId="1" fillId="2" borderId="0" xfId="0" applyNumberFormat="1" applyFont="1" applyFill="1" applyBorder="1" applyAlignment="1" applyProtection="1">
      <alignment horizontal="left"/>
      <protection hidden="1"/>
    </xf>
    <xf numFmtId="202" fontId="0" fillId="2" borderId="0" xfId="0" applyNumberFormat="1" applyFont="1" applyFill="1" applyBorder="1" applyAlignment="1" applyProtection="1">
      <alignment horizontal="center"/>
      <protection hidden="1"/>
    </xf>
    <xf numFmtId="0" fontId="3" fillId="2" borderId="0" xfId="0" applyNumberFormat="1" applyFont="1" applyFill="1" applyBorder="1" applyAlignment="1" applyProtection="1">
      <alignment/>
      <protection hidden="1"/>
    </xf>
    <xf numFmtId="200" fontId="0" fillId="2" borderId="0" xfId="0" applyNumberFormat="1" applyFont="1" applyFill="1" applyBorder="1" applyAlignment="1" applyProtection="1">
      <alignment horizontal="center"/>
      <protection hidden="1"/>
    </xf>
    <xf numFmtId="0" fontId="0" fillId="2" borderId="0" xfId="0" applyNumberFormat="1" applyFont="1" applyFill="1" applyBorder="1" applyAlignment="1" applyProtection="1">
      <alignment horizontal="center" vertical="center" wrapText="1"/>
      <protection hidden="1"/>
    </xf>
    <xf numFmtId="0" fontId="0" fillId="2" borderId="0" xfId="0" applyNumberFormat="1" applyFont="1" applyFill="1" applyBorder="1" applyAlignment="1" applyProtection="1">
      <alignment horizontal="center" vertical="center"/>
      <protection hidden="1"/>
    </xf>
    <xf numFmtId="0" fontId="0" fillId="2" borderId="0" xfId="0" applyNumberFormat="1" applyFont="1" applyFill="1" applyBorder="1" applyAlignment="1" applyProtection="1">
      <alignment/>
      <protection hidden="1"/>
    </xf>
    <xf numFmtId="0" fontId="3" fillId="2" borderId="0" xfId="0" applyNumberFormat="1" applyFont="1" applyFill="1" applyBorder="1" applyAlignment="1" applyProtection="1">
      <alignment horizontal="left"/>
      <protection hidden="1"/>
    </xf>
    <xf numFmtId="200" fontId="6" fillId="2" borderId="0" xfId="0" applyNumberFormat="1" applyFont="1" applyFill="1" applyBorder="1" applyAlignment="1" applyProtection="1">
      <alignment horizontal="center"/>
      <protection hidden="1"/>
    </xf>
    <xf numFmtId="0" fontId="0" fillId="2" borderId="0" xfId="0" applyNumberFormat="1" applyFont="1" applyFill="1" applyBorder="1" applyAlignment="1" applyProtection="1">
      <alignment horizontal="center"/>
      <protection hidden="1"/>
    </xf>
    <xf numFmtId="2" fontId="0" fillId="2" borderId="0" xfId="0" applyNumberFormat="1" applyFont="1" applyFill="1" applyBorder="1" applyAlignment="1" applyProtection="1">
      <alignment horizontal="left" vertical="center" wrapText="1"/>
      <protection hidden="1"/>
    </xf>
    <xf numFmtId="200" fontId="6" fillId="2" borderId="0" xfId="0" applyNumberFormat="1" applyFont="1" applyFill="1" applyBorder="1" applyAlignment="1" applyProtection="1">
      <alignment horizontal="left"/>
      <protection hidden="1"/>
    </xf>
    <xf numFmtId="0" fontId="0" fillId="2" borderId="0" xfId="0" applyNumberFormat="1" applyFont="1" applyFill="1" applyBorder="1" applyAlignment="1" applyProtection="1">
      <alignment horizontal="centerContinuous" vertical="center" wrapText="1"/>
      <protection hidden="1"/>
    </xf>
    <xf numFmtId="0" fontId="44" fillId="2" borderId="0" xfId="0" applyNumberFormat="1" applyFont="1" applyFill="1" applyBorder="1" applyAlignment="1" applyProtection="1">
      <alignment horizontal="center" vertical="center" wrapText="1"/>
      <protection hidden="1"/>
    </xf>
    <xf numFmtId="0" fontId="0" fillId="2" borderId="0" xfId="0" applyNumberFormat="1" applyFont="1" applyFill="1" applyBorder="1" applyAlignment="1" applyProtection="1">
      <alignment/>
      <protection hidden="1"/>
    </xf>
    <xf numFmtId="2" fontId="1" fillId="2" borderId="0" xfId="0" applyNumberFormat="1" applyFont="1" applyFill="1" applyBorder="1" applyAlignment="1" applyProtection="1">
      <alignment horizontal="center"/>
      <protection hidden="1"/>
    </xf>
    <xf numFmtId="0" fontId="0" fillId="2" borderId="0" xfId="0" applyNumberFormat="1" applyFont="1" applyFill="1" applyBorder="1" applyAlignment="1" applyProtection="1">
      <alignment horizontal="center"/>
      <protection hidden="1"/>
    </xf>
    <xf numFmtId="1" fontId="1" fillId="2" borderId="0" xfId="0" applyNumberFormat="1" applyFont="1" applyFill="1" applyBorder="1" applyAlignment="1" applyProtection="1">
      <alignment horizontal="center"/>
      <protection hidden="1"/>
    </xf>
    <xf numFmtId="0" fontId="0" fillId="2" borderId="0" xfId="0" applyNumberFormat="1" applyFont="1" applyFill="1" applyBorder="1" applyAlignment="1" applyProtection="1">
      <alignment horizontal="left"/>
      <protection hidden="1"/>
    </xf>
    <xf numFmtId="0" fontId="0" fillId="2" borderId="0" xfId="0" applyNumberFormat="1" applyFont="1" applyFill="1" applyBorder="1" applyAlignment="1" applyProtection="1">
      <alignment horizontal="center" vertical="center"/>
      <protection hidden="1"/>
    </xf>
    <xf numFmtId="0" fontId="0" fillId="2" borderId="0" xfId="0" applyNumberFormat="1" applyFont="1" applyFill="1" applyBorder="1" applyAlignment="1" applyProtection="1">
      <alignment/>
      <protection hidden="1"/>
    </xf>
    <xf numFmtId="0" fontId="1" fillId="2" borderId="0" xfId="0" applyNumberFormat="1" applyFont="1" applyFill="1" applyBorder="1" applyAlignment="1" applyProtection="1">
      <alignment horizontal="center"/>
      <protection hidden="1"/>
    </xf>
    <xf numFmtId="0" fontId="4" fillId="2" borderId="0" xfId="0" applyNumberFormat="1" applyFont="1" applyFill="1" applyBorder="1" applyAlignment="1" applyProtection="1">
      <alignment horizontal="center" vertical="center"/>
      <protection hidden="1"/>
    </xf>
    <xf numFmtId="0" fontId="4" fillId="2" borderId="0" xfId="0" applyNumberFormat="1" applyFont="1" applyFill="1" applyBorder="1" applyAlignment="1" applyProtection="1">
      <alignment horizontal="center" vertical="center"/>
      <protection hidden="1"/>
    </xf>
    <xf numFmtId="0" fontId="0" fillId="2" borderId="0" xfId="0" applyNumberFormat="1" applyFont="1" applyFill="1" applyBorder="1" applyAlignment="1" applyProtection="1">
      <alignment/>
      <protection hidden="1"/>
    </xf>
    <xf numFmtId="0" fontId="0" fillId="2" borderId="0" xfId="0" applyNumberFormat="1" applyFont="1" applyFill="1" applyBorder="1" applyAlignment="1" applyProtection="1">
      <alignment horizontal="left"/>
      <protection hidden="1"/>
    </xf>
    <xf numFmtId="0" fontId="1" fillId="2" borderId="0" xfId="0" applyNumberFormat="1" applyFont="1" applyFill="1" applyBorder="1" applyAlignment="1" applyProtection="1">
      <alignment/>
      <protection hidden="1"/>
    </xf>
    <xf numFmtId="0" fontId="0" fillId="2" borderId="0" xfId="0" applyNumberFormat="1" applyFont="1" applyFill="1" applyBorder="1" applyAlignment="1" applyProtection="1">
      <alignment horizontal="left"/>
      <protection hidden="1"/>
    </xf>
    <xf numFmtId="0" fontId="45" fillId="2" borderId="0" xfId="0" applyNumberFormat="1" applyFont="1" applyFill="1" applyBorder="1" applyAlignment="1" applyProtection="1">
      <alignment/>
      <protection hidden="1"/>
    </xf>
    <xf numFmtId="0" fontId="0" fillId="2" borderId="0" xfId="0" applyNumberFormat="1" applyFont="1" applyFill="1" applyBorder="1" applyAlignment="1" applyProtection="1">
      <alignment horizontal="center"/>
      <protection hidden="1"/>
    </xf>
    <xf numFmtId="0" fontId="0" fillId="2" borderId="0" xfId="0" applyNumberFormat="1" applyFont="1" applyFill="1" applyBorder="1" applyAlignment="1" applyProtection="1">
      <alignment/>
      <protection hidden="1"/>
    </xf>
    <xf numFmtId="0" fontId="0" fillId="2" borderId="0" xfId="0" applyNumberFormat="1" applyFont="1" applyFill="1" applyBorder="1" applyAlignment="1" applyProtection="1">
      <alignment horizontal="center"/>
      <protection hidden="1"/>
    </xf>
    <xf numFmtId="0" fontId="0" fillId="2" borderId="0" xfId="0" applyNumberFormat="1" applyFont="1" applyFill="1" applyBorder="1" applyAlignment="1" applyProtection="1">
      <alignment/>
      <protection hidden="1"/>
    </xf>
    <xf numFmtId="0" fontId="3" fillId="2" borderId="0" xfId="0" applyNumberFormat="1" applyFont="1" applyFill="1" applyBorder="1" applyAlignment="1" applyProtection="1">
      <alignment horizontal="center" vertical="center"/>
      <protection hidden="1"/>
    </xf>
    <xf numFmtId="0" fontId="0" fillId="2" borderId="0" xfId="0" applyNumberFormat="1" applyFont="1" applyFill="1" applyBorder="1" applyAlignment="1" applyProtection="1">
      <alignment vertical="center"/>
      <protection hidden="1"/>
    </xf>
    <xf numFmtId="0" fontId="0" fillId="2" borderId="0" xfId="0" applyNumberFormat="1" applyFont="1" applyFill="1" applyBorder="1" applyAlignment="1" applyProtection="1">
      <alignment horizontal="center" vertical="center"/>
      <protection hidden="1"/>
    </xf>
    <xf numFmtId="22" fontId="16" fillId="0" borderId="9" xfId="0" applyNumberFormat="1" applyFont="1" applyFill="1" applyBorder="1" applyAlignment="1" applyProtection="1">
      <alignment horizontal="center"/>
      <protection locked="0"/>
    </xf>
    <xf numFmtId="0" fontId="3" fillId="5" borderId="3" xfId="0" applyFont="1" applyFill="1" applyBorder="1" applyAlignment="1" applyProtection="1">
      <alignment horizontal="center" vertical="top" wrapText="1"/>
      <protection hidden="1"/>
    </xf>
    <xf numFmtId="22" fontId="16" fillId="0" borderId="14" xfId="0" applyNumberFormat="1" applyFont="1" applyFill="1" applyBorder="1" applyAlignment="1" applyProtection="1">
      <alignment horizontal="center"/>
      <protection locked="0"/>
    </xf>
    <xf numFmtId="0" fontId="3" fillId="5" borderId="13" xfId="0" applyFont="1" applyFill="1" applyBorder="1" applyAlignment="1" applyProtection="1">
      <alignment horizontal="center" vertical="top" wrapText="1"/>
      <protection hidden="1"/>
    </xf>
    <xf numFmtId="0" fontId="3" fillId="5" borderId="8" xfId="0" applyFont="1" applyFill="1" applyBorder="1" applyAlignment="1" applyProtection="1">
      <alignment horizontal="center" vertical="top" wrapText="1"/>
      <protection hidden="1"/>
    </xf>
    <xf numFmtId="0" fontId="16" fillId="0" borderId="9" xfId="0" applyFont="1" applyFill="1" applyBorder="1" applyAlignment="1" applyProtection="1">
      <alignment horizontal="center" wrapText="1"/>
      <protection locked="0"/>
    </xf>
    <xf numFmtId="0" fontId="16" fillId="0" borderId="11" xfId="0" applyFont="1" applyFill="1" applyBorder="1" applyAlignment="1" applyProtection="1">
      <alignment horizontal="center" wrapText="1"/>
      <protection locked="0"/>
    </xf>
    <xf numFmtId="0" fontId="0" fillId="0" borderId="11" xfId="0" applyBorder="1" applyAlignment="1" applyProtection="1">
      <alignment horizontal="left" vertical="center" wrapText="1"/>
      <protection locked="0"/>
    </xf>
    <xf numFmtId="0" fontId="16" fillId="0" borderId="14" xfId="0" applyFont="1" applyFill="1" applyBorder="1" applyAlignment="1" applyProtection="1">
      <alignment horizontal="center" wrapText="1"/>
      <protection locked="0"/>
    </xf>
    <xf numFmtId="0" fontId="0" fillId="0" borderId="3" xfId="0" applyBorder="1" applyAlignment="1" applyProtection="1">
      <alignment horizontal="left" vertical="center" wrapText="1"/>
      <protection locked="0"/>
    </xf>
    <xf numFmtId="0" fontId="0" fillId="0" borderId="9" xfId="0" applyBorder="1" applyAlignment="1" applyProtection="1">
      <alignment horizontal="left" vertical="center" wrapText="1"/>
      <protection locked="0"/>
    </xf>
    <xf numFmtId="0" fontId="12" fillId="0" borderId="9" xfId="0" applyFont="1" applyBorder="1" applyAlignment="1" applyProtection="1">
      <alignment horizontal="center" vertical="center" wrapText="1"/>
      <protection locked="0"/>
    </xf>
    <xf numFmtId="0" fontId="0" fillId="0" borderId="8" xfId="0" applyBorder="1" applyAlignment="1" applyProtection="1">
      <alignment horizontal="left" vertical="center" wrapText="1"/>
      <protection locked="0"/>
    </xf>
    <xf numFmtId="0" fontId="12" fillId="0" borderId="14" xfId="0" applyFont="1" applyBorder="1" applyAlignment="1" applyProtection="1">
      <alignment horizontal="center" vertical="center" wrapText="1"/>
      <protection locked="0"/>
    </xf>
    <xf numFmtId="0" fontId="1" fillId="2" borderId="9" xfId="0" applyFont="1" applyFill="1" applyBorder="1" applyAlignment="1" applyProtection="1">
      <alignment horizontal="center" wrapText="1"/>
      <protection locked="0"/>
    </xf>
    <xf numFmtId="0" fontId="3" fillId="5" borderId="8" xfId="0" applyFont="1" applyFill="1" applyBorder="1" applyAlignment="1" applyProtection="1">
      <alignment horizontal="center" vertical="top"/>
      <protection hidden="1"/>
    </xf>
    <xf numFmtId="0" fontId="17" fillId="0" borderId="0" xfId="0" applyFont="1" applyAlignment="1" applyProtection="1">
      <alignment horizontal="left"/>
      <protection/>
    </xf>
    <xf numFmtId="0" fontId="17" fillId="0" borderId="0" xfId="0" applyFont="1" applyAlignment="1" applyProtection="1">
      <alignment horizontal="left" vertical="center" wrapText="1"/>
      <protection/>
    </xf>
    <xf numFmtId="0" fontId="12" fillId="0" borderId="13" xfId="0" applyFont="1" applyBorder="1" applyAlignment="1" applyProtection="1">
      <alignment horizontal="center" vertical="center" wrapText="1"/>
      <protection locked="0"/>
    </xf>
    <xf numFmtId="0" fontId="12" fillId="0" borderId="8" xfId="0" applyFont="1" applyBorder="1" applyAlignment="1" applyProtection="1">
      <alignment horizontal="center" vertical="center" wrapText="1"/>
      <protection locked="0"/>
    </xf>
    <xf numFmtId="200" fontId="0" fillId="3" borderId="5" xfId="0" applyNumberFormat="1" applyFont="1" applyFill="1" applyBorder="1" applyAlignment="1" applyProtection="1">
      <alignment horizontal="center" vertical="center"/>
      <protection hidden="1"/>
    </xf>
    <xf numFmtId="200" fontId="0" fillId="3" borderId="4" xfId="0" applyNumberFormat="1" applyFont="1" applyFill="1" applyBorder="1" applyAlignment="1" applyProtection="1">
      <alignment horizontal="center" vertical="center"/>
      <protection hidden="1"/>
    </xf>
    <xf numFmtId="0" fontId="26" fillId="3" borderId="5" xfId="0" applyFont="1" applyFill="1" applyBorder="1" applyAlignment="1" applyProtection="1">
      <alignment horizontal="center" vertical="center" wrapText="1"/>
      <protection hidden="1"/>
    </xf>
    <xf numFmtId="0" fontId="26" fillId="3" borderId="6" xfId="0" applyFont="1" applyFill="1" applyBorder="1" applyAlignment="1" applyProtection="1">
      <alignment horizontal="center" vertical="center" wrapText="1"/>
      <protection hidden="1"/>
    </xf>
    <xf numFmtId="0" fontId="26" fillId="3" borderId="4" xfId="0" applyFont="1" applyFill="1" applyBorder="1" applyAlignment="1" applyProtection="1">
      <alignment horizontal="center" vertical="center" wrapText="1"/>
      <protection hidden="1"/>
    </xf>
    <xf numFmtId="0" fontId="28" fillId="3" borderId="13" xfId="0" applyFont="1" applyFill="1" applyBorder="1" applyAlignment="1" applyProtection="1">
      <alignment horizontal="center" vertical="center" wrapText="1"/>
      <protection hidden="1"/>
    </xf>
    <xf numFmtId="0" fontId="28" fillId="3" borderId="8" xfId="0" applyFont="1" applyFill="1" applyBorder="1" applyAlignment="1" applyProtection="1">
      <alignment horizontal="center" vertical="center" wrapText="1"/>
      <protection hidden="1"/>
    </xf>
    <xf numFmtId="0" fontId="28" fillId="3" borderId="3" xfId="0" applyFont="1" applyFill="1" applyBorder="1" applyAlignment="1" applyProtection="1">
      <alignment horizontal="center" vertical="center" wrapText="1"/>
      <protection hidden="1"/>
    </xf>
    <xf numFmtId="0" fontId="28" fillId="3" borderId="15" xfId="0" applyFont="1" applyFill="1" applyBorder="1" applyAlignment="1" applyProtection="1">
      <alignment horizontal="center" vertical="center" wrapText="1"/>
      <protection hidden="1"/>
    </xf>
    <xf numFmtId="0" fontId="28" fillId="3" borderId="0" xfId="0" applyFont="1" applyFill="1" applyBorder="1" applyAlignment="1" applyProtection="1">
      <alignment horizontal="center" vertical="center" wrapText="1"/>
      <protection hidden="1"/>
    </xf>
    <xf numFmtId="0" fontId="28" fillId="3" borderId="10" xfId="0" applyFont="1" applyFill="1" applyBorder="1" applyAlignment="1" applyProtection="1">
      <alignment horizontal="center" vertical="center" wrapText="1"/>
      <protection hidden="1"/>
    </xf>
    <xf numFmtId="0" fontId="27" fillId="3" borderId="5" xfId="0" applyFont="1" applyFill="1" applyBorder="1" applyAlignment="1" applyProtection="1">
      <alignment horizontal="center" vertical="center"/>
      <protection hidden="1"/>
    </xf>
    <xf numFmtId="0" fontId="27" fillId="3" borderId="4" xfId="0" applyFont="1" applyFill="1" applyBorder="1" applyAlignment="1" applyProtection="1">
      <alignment horizontal="center" vertical="center"/>
      <protection hidden="1"/>
    </xf>
    <xf numFmtId="0" fontId="28" fillId="3" borderId="14" xfId="0" applyFont="1" applyFill="1" applyBorder="1" applyAlignment="1" applyProtection="1">
      <alignment horizontal="center" vertical="center" wrapText="1"/>
      <protection hidden="1"/>
    </xf>
    <xf numFmtId="0" fontId="28" fillId="3" borderId="9" xfId="0" applyFont="1" applyFill="1" applyBorder="1" applyAlignment="1" applyProtection="1">
      <alignment horizontal="center" vertical="center" wrapText="1"/>
      <protection hidden="1"/>
    </xf>
    <xf numFmtId="0" fontId="28" fillId="3" borderId="11" xfId="0" applyFont="1" applyFill="1" applyBorder="1" applyAlignment="1" applyProtection="1">
      <alignment horizontal="center" vertical="center" wrapText="1"/>
      <protection hidden="1"/>
    </xf>
    <xf numFmtId="0" fontId="6" fillId="0" borderId="1" xfId="0" applyFont="1" applyFill="1" applyBorder="1" applyAlignment="1" applyProtection="1">
      <alignment horizontal="left" vertical="center" wrapText="1"/>
      <protection locked="0"/>
    </xf>
    <xf numFmtId="0" fontId="1" fillId="2" borderId="0" xfId="0" applyFont="1" applyFill="1" applyAlignment="1" applyProtection="1">
      <alignment horizontal="center" wrapText="1"/>
      <protection locked="0"/>
    </xf>
    <xf numFmtId="0" fontId="3" fillId="5" borderId="8" xfId="0" applyFont="1" applyFill="1" applyBorder="1" applyAlignment="1" applyProtection="1">
      <alignment horizontal="center" vertical="top"/>
      <protection hidden="1"/>
    </xf>
    <xf numFmtId="22" fontId="16" fillId="0" borderId="11" xfId="0" applyNumberFormat="1" applyFont="1" applyFill="1" applyBorder="1" applyAlignment="1" applyProtection="1">
      <alignment horizontal="center"/>
      <protection locked="0"/>
    </xf>
    <xf numFmtId="0" fontId="4" fillId="5" borderId="5" xfId="0" applyFont="1" applyFill="1" applyBorder="1" applyAlignment="1" applyProtection="1">
      <alignment horizontal="center" vertical="top" wrapText="1"/>
      <protection hidden="1"/>
    </xf>
    <xf numFmtId="0" fontId="4" fillId="5" borderId="6" xfId="0" applyFont="1" applyFill="1" applyBorder="1" applyAlignment="1" applyProtection="1">
      <alignment horizontal="center" vertical="top" wrapText="1"/>
      <protection hidden="1"/>
    </xf>
    <xf numFmtId="0" fontId="4" fillId="5" borderId="4" xfId="0" applyFont="1" applyFill="1" applyBorder="1" applyAlignment="1" applyProtection="1">
      <alignment horizontal="center" vertical="top" wrapText="1"/>
      <protection hidden="1"/>
    </xf>
    <xf numFmtId="0" fontId="6" fillId="0" borderId="1" xfId="0" applyFont="1" applyFill="1" applyBorder="1" applyAlignment="1" applyProtection="1">
      <alignment horizontal="center" wrapText="1"/>
      <protection locked="0"/>
    </xf>
    <xf numFmtId="0" fontId="10" fillId="3" borderId="5" xfId="0" applyFont="1" applyFill="1" applyBorder="1" applyAlignment="1" applyProtection="1">
      <alignment horizontal="center"/>
      <protection hidden="1"/>
    </xf>
    <xf numFmtId="0" fontId="10" fillId="3" borderId="6" xfId="0" applyFont="1" applyFill="1" applyBorder="1" applyAlignment="1" applyProtection="1">
      <alignment horizontal="center"/>
      <protection hidden="1"/>
    </xf>
    <xf numFmtId="0" fontId="10" fillId="3" borderId="4" xfId="0" applyFont="1" applyFill="1" applyBorder="1" applyAlignment="1" applyProtection="1">
      <alignment horizontal="center"/>
      <protection hidden="1"/>
    </xf>
    <xf numFmtId="0" fontId="2" fillId="3" borderId="5" xfId="0" applyFont="1" applyFill="1" applyBorder="1" applyAlignment="1" applyProtection="1">
      <alignment horizontal="center" vertical="center"/>
      <protection/>
    </xf>
    <xf numFmtId="0" fontId="2" fillId="3" borderId="6" xfId="0" applyFont="1" applyFill="1" applyBorder="1" applyAlignment="1" applyProtection="1">
      <alignment horizontal="center" vertical="center"/>
      <protection/>
    </xf>
    <xf numFmtId="0" fontId="2" fillId="3" borderId="4" xfId="0" applyFont="1" applyFill="1" applyBorder="1" applyAlignment="1" applyProtection="1">
      <alignment horizontal="center" vertical="center"/>
      <protection/>
    </xf>
    <xf numFmtId="0" fontId="16" fillId="0" borderId="5" xfId="0" applyFont="1" applyFill="1" applyBorder="1" applyAlignment="1" applyProtection="1">
      <alignment horizontal="center" wrapText="1"/>
      <protection locked="0"/>
    </xf>
    <xf numFmtId="0" fontId="16" fillId="0" borderId="6" xfId="0" applyFont="1" applyFill="1" applyBorder="1" applyAlignment="1" applyProtection="1">
      <alignment horizontal="center" wrapText="1"/>
      <protection locked="0"/>
    </xf>
    <xf numFmtId="0" fontId="3" fillId="5" borderId="13" xfId="0" applyFont="1" applyFill="1" applyBorder="1" applyAlignment="1" applyProtection="1">
      <alignment horizontal="center" vertical="center" wrapText="1"/>
      <protection hidden="1"/>
    </xf>
    <xf numFmtId="0" fontId="3" fillId="5" borderId="8" xfId="0" applyFont="1" applyFill="1" applyBorder="1" applyAlignment="1" applyProtection="1">
      <alignment horizontal="center" vertical="center" wrapText="1"/>
      <protection hidden="1"/>
    </xf>
    <xf numFmtId="0" fontId="3" fillId="5" borderId="0" xfId="0" applyFont="1" applyFill="1" applyBorder="1" applyAlignment="1" applyProtection="1">
      <alignment horizontal="center" vertical="top"/>
      <protection hidden="1"/>
    </xf>
    <xf numFmtId="0" fontId="3" fillId="5" borderId="10" xfId="0" applyFont="1" applyFill="1" applyBorder="1" applyAlignment="1" applyProtection="1">
      <alignment horizontal="center" vertical="top"/>
      <protection hidden="1"/>
    </xf>
    <xf numFmtId="49" fontId="1" fillId="3" borderId="2" xfId="0" applyNumberFormat="1" applyFont="1" applyFill="1" applyBorder="1" applyAlignment="1" applyProtection="1">
      <alignment horizontal="center" vertical="center" wrapText="1"/>
      <protection hidden="1"/>
    </xf>
    <xf numFmtId="49" fontId="1" fillId="3" borderId="16" xfId="0" applyNumberFormat="1" applyFont="1" applyFill="1" applyBorder="1" applyAlignment="1" applyProtection="1">
      <alignment horizontal="center" vertical="center" wrapText="1"/>
      <protection hidden="1"/>
    </xf>
    <xf numFmtId="0" fontId="12" fillId="0" borderId="15" xfId="0" applyFont="1" applyBorder="1" applyAlignment="1" applyProtection="1">
      <alignment horizontal="center" vertical="center" wrapText="1"/>
      <protection locked="0"/>
    </xf>
    <xf numFmtId="0" fontId="12" fillId="0" borderId="0" xfId="0" applyFont="1" applyBorder="1" applyAlignment="1" applyProtection="1">
      <alignment horizontal="center" vertical="center" wrapText="1"/>
      <protection locked="0"/>
    </xf>
    <xf numFmtId="0" fontId="3" fillId="5" borderId="8" xfId="0" applyFont="1" applyFill="1" applyBorder="1" applyAlignment="1" applyProtection="1">
      <alignment horizontal="center" vertical="top"/>
      <protection/>
    </xf>
    <xf numFmtId="0" fontId="0" fillId="5" borderId="0" xfId="0" applyFill="1" applyBorder="1" applyAlignment="1" applyProtection="1">
      <alignment horizontal="center" wrapText="1"/>
      <protection locked="0"/>
    </xf>
    <xf numFmtId="0" fontId="0" fillId="5" borderId="9" xfId="0" applyFill="1" applyBorder="1" applyAlignment="1" applyProtection="1">
      <alignment horizontal="center" wrapText="1"/>
      <protection locked="0"/>
    </xf>
    <xf numFmtId="0" fontId="1" fillId="3" borderId="1" xfId="0" applyFont="1" applyFill="1" applyBorder="1" applyAlignment="1" applyProtection="1">
      <alignment horizontal="center" vertical="center"/>
      <protection hidden="1"/>
    </xf>
    <xf numFmtId="0" fontId="4" fillId="5" borderId="9" xfId="0" applyFont="1" applyFill="1" applyBorder="1" applyAlignment="1" applyProtection="1">
      <alignment horizontal="center" vertical="center" wrapText="1"/>
      <protection hidden="1"/>
    </xf>
    <xf numFmtId="0" fontId="4" fillId="5" borderId="8" xfId="0" applyFont="1" applyFill="1" applyBorder="1" applyAlignment="1" applyProtection="1">
      <alignment horizontal="center" vertical="center" wrapText="1"/>
      <protection hidden="1"/>
    </xf>
    <xf numFmtId="0" fontId="1" fillId="2" borderId="9" xfId="0" applyFont="1" applyFill="1" applyBorder="1" applyAlignment="1" applyProtection="1">
      <alignment horizontal="center" wrapText="1"/>
      <protection locked="0"/>
    </xf>
    <xf numFmtId="200" fontId="0" fillId="3" borderId="19" xfId="0" applyNumberFormat="1" applyFont="1" applyFill="1" applyBorder="1" applyAlignment="1" applyProtection="1">
      <alignment horizontal="center" vertical="center"/>
      <protection hidden="1"/>
    </xf>
    <xf numFmtId="200" fontId="0" fillId="3" borderId="20" xfId="0" applyNumberFormat="1" applyFont="1" applyFill="1" applyBorder="1" applyAlignment="1" applyProtection="1">
      <alignment horizontal="center" vertical="center"/>
      <protection hidden="1"/>
    </xf>
    <xf numFmtId="200" fontId="1" fillId="3" borderId="14" xfId="0" applyNumberFormat="1" applyFont="1" applyFill="1" applyBorder="1" applyAlignment="1" applyProtection="1">
      <alignment horizontal="center" vertical="center" wrapText="1"/>
      <protection hidden="1"/>
    </xf>
    <xf numFmtId="200" fontId="1" fillId="3" borderId="11" xfId="0" applyNumberFormat="1" applyFont="1" applyFill="1" applyBorder="1" applyAlignment="1" applyProtection="1">
      <alignment horizontal="center" vertical="center" wrapText="1"/>
      <protection hidden="1"/>
    </xf>
    <xf numFmtId="0" fontId="1" fillId="3" borderId="5" xfId="0" applyFont="1" applyFill="1" applyBorder="1" applyAlignment="1" applyProtection="1">
      <alignment horizontal="center" vertical="center" wrapText="1"/>
      <protection hidden="1"/>
    </xf>
    <xf numFmtId="0" fontId="1" fillId="3" borderId="4" xfId="0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1" fillId="0" borderId="10" xfId="0" applyFont="1" applyBorder="1" applyAlignment="1" applyProtection="1">
      <alignment horizontal="left" vertical="center" wrapText="1"/>
      <protection locked="0"/>
    </xf>
    <xf numFmtId="0" fontId="1" fillId="0" borderId="9" xfId="0" applyFont="1" applyBorder="1" applyAlignment="1" applyProtection="1">
      <alignment horizontal="left" vertical="center" wrapText="1"/>
      <protection locked="0"/>
    </xf>
    <xf numFmtId="0" fontId="1" fillId="0" borderId="11" xfId="0" applyFont="1" applyBorder="1" applyAlignment="1" applyProtection="1">
      <alignment horizontal="left" vertical="center" wrapText="1"/>
      <protection locked="0"/>
    </xf>
    <xf numFmtId="0" fontId="12" fillId="0" borderId="8" xfId="0" applyFont="1" applyBorder="1" applyAlignment="1" applyProtection="1">
      <alignment horizontal="left" vertical="center" wrapText="1"/>
      <protection locked="0"/>
    </xf>
    <xf numFmtId="0" fontId="1" fillId="3" borderId="2" xfId="0" applyFont="1" applyFill="1" applyBorder="1" applyAlignment="1" applyProtection="1">
      <alignment horizontal="center" vertical="center"/>
      <protection hidden="1"/>
    </xf>
    <xf numFmtId="0" fontId="1" fillId="3" borderId="16" xfId="0" applyFont="1" applyFill="1" applyBorder="1" applyAlignment="1" applyProtection="1">
      <alignment horizontal="center" vertical="center"/>
      <protection hidden="1"/>
    </xf>
    <xf numFmtId="0" fontId="27" fillId="3" borderId="5" xfId="0" applyFont="1" applyFill="1" applyBorder="1" applyAlignment="1" applyProtection="1">
      <alignment horizontal="center" vertical="center" wrapText="1"/>
      <protection hidden="1"/>
    </xf>
    <xf numFmtId="0" fontId="27" fillId="3" borderId="6" xfId="0" applyFont="1" applyFill="1" applyBorder="1" applyAlignment="1" applyProtection="1">
      <alignment horizontal="center" vertical="center" wrapText="1"/>
      <protection hidden="1"/>
    </xf>
    <xf numFmtId="0" fontId="27" fillId="3" borderId="4" xfId="0" applyFont="1" applyFill="1" applyBorder="1" applyAlignment="1" applyProtection="1">
      <alignment horizontal="center" vertical="center" wrapText="1"/>
      <protection hidden="1"/>
    </xf>
    <xf numFmtId="0" fontId="5" fillId="3" borderId="14" xfId="0" applyFont="1" applyFill="1" applyBorder="1" applyAlignment="1" applyProtection="1">
      <alignment horizontal="center" wrapText="1"/>
      <protection hidden="1"/>
    </xf>
    <xf numFmtId="0" fontId="5" fillId="3" borderId="9" xfId="0" applyFont="1" applyFill="1" applyBorder="1" applyAlignment="1" applyProtection="1">
      <alignment horizontal="center" wrapText="1"/>
      <protection hidden="1"/>
    </xf>
    <xf numFmtId="0" fontId="5" fillId="3" borderId="11" xfId="0" applyFont="1" applyFill="1" applyBorder="1" applyAlignment="1" applyProtection="1">
      <alignment horizontal="center" wrapText="1"/>
      <protection hidden="1"/>
    </xf>
    <xf numFmtId="0" fontId="0" fillId="0" borderId="9" xfId="0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left"/>
      <protection locked="0"/>
    </xf>
    <xf numFmtId="0" fontId="6" fillId="3" borderId="5" xfId="0" applyFont="1" applyFill="1" applyBorder="1" applyAlignment="1" applyProtection="1">
      <alignment horizontal="center" vertical="top" wrapText="1"/>
      <protection hidden="1"/>
    </xf>
    <xf numFmtId="0" fontId="6" fillId="3" borderId="6" xfId="0" applyFont="1" applyFill="1" applyBorder="1" applyAlignment="1" applyProtection="1">
      <alignment horizontal="center" vertical="top" wrapText="1"/>
      <protection hidden="1"/>
    </xf>
    <xf numFmtId="0" fontId="6" fillId="3" borderId="4" xfId="0" applyFont="1" applyFill="1" applyBorder="1" applyAlignment="1" applyProtection="1">
      <alignment horizontal="center" vertical="top" wrapText="1"/>
      <protection hidden="1"/>
    </xf>
    <xf numFmtId="0" fontId="6" fillId="2" borderId="5" xfId="0" applyFont="1" applyFill="1" applyBorder="1" applyAlignment="1" applyProtection="1">
      <alignment horizontal="center" vertical="top" wrapText="1"/>
      <protection hidden="1"/>
    </xf>
    <xf numFmtId="0" fontId="6" fillId="2" borderId="6" xfId="0" applyFont="1" applyFill="1" applyBorder="1" applyAlignment="1" applyProtection="1">
      <alignment horizontal="center" vertical="top" wrapText="1"/>
      <protection hidden="1"/>
    </xf>
    <xf numFmtId="0" fontId="6" fillId="2" borderId="4" xfId="0" applyFont="1" applyFill="1" applyBorder="1" applyAlignment="1" applyProtection="1">
      <alignment horizontal="center" vertical="top" wrapText="1"/>
      <protection hidden="1"/>
    </xf>
    <xf numFmtId="0" fontId="1" fillId="3" borderId="14" xfId="0" applyFont="1" applyFill="1" applyBorder="1" applyAlignment="1" applyProtection="1">
      <alignment horizontal="center" wrapText="1"/>
      <protection hidden="1"/>
    </xf>
    <xf numFmtId="0" fontId="1" fillId="3" borderId="9" xfId="0" applyFont="1" applyFill="1" applyBorder="1" applyAlignment="1" applyProtection="1">
      <alignment horizontal="center" wrapText="1"/>
      <protection hidden="1"/>
    </xf>
    <xf numFmtId="0" fontId="1" fillId="3" borderId="11" xfId="0" applyFont="1" applyFill="1" applyBorder="1" applyAlignment="1" applyProtection="1">
      <alignment horizontal="center" wrapText="1"/>
      <protection hidden="1"/>
    </xf>
    <xf numFmtId="0" fontId="5" fillId="0" borderId="14" xfId="0" applyFont="1" applyBorder="1" applyAlignment="1" applyProtection="1">
      <alignment horizontal="center" wrapText="1"/>
      <protection locked="0"/>
    </xf>
    <xf numFmtId="0" fontId="5" fillId="0" borderId="9" xfId="0" applyFont="1" applyBorder="1" applyAlignment="1" applyProtection="1">
      <alignment horizontal="center" wrapText="1"/>
      <protection locked="0"/>
    </xf>
    <xf numFmtId="0" fontId="5" fillId="0" borderId="11" xfId="0" applyFont="1" applyBorder="1" applyAlignment="1" applyProtection="1">
      <alignment horizontal="center" wrapText="1"/>
      <protection locked="0"/>
    </xf>
    <xf numFmtId="0" fontId="6" fillId="3" borderId="15" xfId="0" applyFont="1" applyFill="1" applyBorder="1" applyAlignment="1" applyProtection="1">
      <alignment horizontal="center" vertical="top" wrapText="1"/>
      <protection hidden="1"/>
    </xf>
    <xf numFmtId="0" fontId="6" fillId="3" borderId="0" xfId="0" applyFont="1" applyFill="1" applyBorder="1" applyAlignment="1" applyProtection="1">
      <alignment horizontal="center" vertical="top" wrapText="1"/>
      <protection hidden="1"/>
    </xf>
    <xf numFmtId="0" fontId="6" fillId="3" borderId="10" xfId="0" applyFont="1" applyFill="1" applyBorder="1" applyAlignment="1" applyProtection="1">
      <alignment horizontal="center" vertical="top" wrapText="1"/>
      <protection hidden="1"/>
    </xf>
    <xf numFmtId="0" fontId="6" fillId="2" borderId="13" xfId="0" applyFont="1" applyFill="1" applyBorder="1" applyAlignment="1" applyProtection="1">
      <alignment horizontal="center" vertical="top" wrapText="1"/>
      <protection hidden="1"/>
    </xf>
    <xf numFmtId="0" fontId="6" fillId="2" borderId="8" xfId="0" applyFont="1" applyFill="1" applyBorder="1" applyAlignment="1" applyProtection="1">
      <alignment horizontal="center" vertical="top" wrapText="1"/>
      <protection hidden="1"/>
    </xf>
    <xf numFmtId="0" fontId="6" fillId="2" borderId="3" xfId="0" applyFont="1" applyFill="1" applyBorder="1" applyAlignment="1" applyProtection="1">
      <alignment horizontal="center" vertical="top" wrapText="1"/>
      <protection hidden="1"/>
    </xf>
    <xf numFmtId="0" fontId="10" fillId="3" borderId="14" xfId="0" applyFont="1" applyFill="1" applyBorder="1" applyAlignment="1" applyProtection="1">
      <alignment horizontal="center" wrapText="1"/>
      <protection hidden="1"/>
    </xf>
    <xf numFmtId="0" fontId="10" fillId="3" borderId="9" xfId="0" applyFont="1" applyFill="1" applyBorder="1" applyAlignment="1" applyProtection="1">
      <alignment horizontal="center" wrapText="1"/>
      <protection hidden="1"/>
    </xf>
    <xf numFmtId="0" fontId="33" fillId="3" borderId="13" xfId="0" applyFont="1" applyFill="1" applyBorder="1" applyAlignment="1" applyProtection="1">
      <alignment horizontal="center" vertical="center" wrapText="1"/>
      <protection hidden="1"/>
    </xf>
    <xf numFmtId="0" fontId="33" fillId="3" borderId="8" xfId="0" applyFont="1" applyFill="1" applyBorder="1" applyAlignment="1" applyProtection="1">
      <alignment horizontal="center" vertical="center" wrapText="1"/>
      <protection hidden="1"/>
    </xf>
    <xf numFmtId="220" fontId="10" fillId="3" borderId="9" xfId="0" applyNumberFormat="1" applyFont="1" applyFill="1" applyBorder="1" applyAlignment="1" applyProtection="1">
      <alignment horizontal="center" wrapText="1"/>
      <protection hidden="1"/>
    </xf>
    <xf numFmtId="220" fontId="10" fillId="3" borderId="11" xfId="0" applyNumberFormat="1" applyFont="1" applyFill="1" applyBorder="1" applyAlignment="1" applyProtection="1">
      <alignment horizontal="center" wrapText="1"/>
      <protection hidden="1"/>
    </xf>
    <xf numFmtId="0" fontId="33" fillId="3" borderId="8" xfId="0" applyFont="1" applyFill="1" applyBorder="1" applyAlignment="1" applyProtection="1">
      <alignment horizontal="center" vertical="center"/>
      <protection hidden="1"/>
    </xf>
    <xf numFmtId="0" fontId="33" fillId="3" borderId="3" xfId="0" applyFont="1" applyFill="1" applyBorder="1" applyAlignment="1" applyProtection="1">
      <alignment horizontal="center" vertical="center"/>
      <protection hidden="1"/>
    </xf>
    <xf numFmtId="0" fontId="10" fillId="3" borderId="6" xfId="0" applyFont="1" applyFill="1" applyBorder="1" applyAlignment="1" applyProtection="1">
      <alignment horizontal="center" wrapText="1"/>
      <protection hidden="1"/>
    </xf>
    <xf numFmtId="0" fontId="10" fillId="3" borderId="4" xfId="0" applyFont="1" applyFill="1" applyBorder="1" applyAlignment="1" applyProtection="1">
      <alignment horizontal="center" wrapText="1"/>
      <protection hidden="1"/>
    </xf>
    <xf numFmtId="0" fontId="10" fillId="3" borderId="8" xfId="0" applyFont="1" applyFill="1" applyBorder="1" applyAlignment="1" applyProtection="1">
      <alignment horizontal="center" wrapText="1"/>
      <protection hidden="1"/>
    </xf>
    <xf numFmtId="0" fontId="10" fillId="3" borderId="14" xfId="0" applyNumberFormat="1" applyFont="1" applyFill="1" applyBorder="1" applyAlignment="1" applyProtection="1">
      <alignment horizontal="center"/>
      <protection hidden="1"/>
    </xf>
    <xf numFmtId="0" fontId="10" fillId="3" borderId="9" xfId="0" applyNumberFormat="1" applyFont="1" applyFill="1" applyBorder="1" applyAlignment="1" applyProtection="1">
      <alignment horizontal="center"/>
      <protection hidden="1"/>
    </xf>
    <xf numFmtId="0" fontId="10" fillId="3" borderId="11" xfId="0" applyNumberFormat="1" applyFont="1" applyFill="1" applyBorder="1" applyAlignment="1" applyProtection="1">
      <alignment horizontal="center"/>
      <protection hidden="1"/>
    </xf>
    <xf numFmtId="0" fontId="33" fillId="3" borderId="5" xfId="0" applyFont="1" applyFill="1" applyBorder="1" applyAlignment="1" applyProtection="1">
      <alignment horizontal="center" vertical="top" wrapText="1"/>
      <protection hidden="1"/>
    </xf>
    <xf numFmtId="0" fontId="33" fillId="3" borderId="6" xfId="0" applyFont="1" applyFill="1" applyBorder="1" applyAlignment="1" applyProtection="1">
      <alignment horizontal="center" vertical="top" wrapText="1"/>
      <protection hidden="1"/>
    </xf>
    <xf numFmtId="0" fontId="33" fillId="3" borderId="4" xfId="0" applyFont="1" applyFill="1" applyBorder="1" applyAlignment="1" applyProtection="1">
      <alignment horizontal="center" vertical="top" wrapText="1"/>
      <protection hidden="1"/>
    </xf>
    <xf numFmtId="0" fontId="0" fillId="6" borderId="13" xfId="0" applyFill="1" applyBorder="1" applyAlignment="1" applyProtection="1">
      <alignment horizontal="left" vertical="center"/>
      <protection locked="0"/>
    </xf>
    <xf numFmtId="0" fontId="0" fillId="6" borderId="8" xfId="0" applyFill="1" applyBorder="1" applyAlignment="1" applyProtection="1">
      <alignment horizontal="left" vertical="center"/>
      <protection locked="0"/>
    </xf>
    <xf numFmtId="0" fontId="0" fillId="6" borderId="3" xfId="0" applyFill="1" applyBorder="1" applyAlignment="1" applyProtection="1">
      <alignment horizontal="left" vertical="center"/>
      <protection locked="0"/>
    </xf>
    <xf numFmtId="0" fontId="10" fillId="3" borderId="4" xfId="0" applyFont="1" applyFill="1" applyBorder="1" applyAlignment="1" applyProtection="1">
      <alignment horizontal="center" vertical="center" wrapText="1"/>
      <protection hidden="1"/>
    </xf>
    <xf numFmtId="0" fontId="10" fillId="3" borderId="1" xfId="0" applyFont="1" applyFill="1" applyBorder="1" applyAlignment="1" applyProtection="1">
      <alignment horizontal="center" vertical="center" wrapText="1"/>
      <protection hidden="1"/>
    </xf>
    <xf numFmtId="0" fontId="2" fillId="3" borderId="13" xfId="0" applyFont="1" applyFill="1" applyBorder="1" applyAlignment="1" applyProtection="1">
      <alignment horizontal="center" vertical="center" wrapText="1"/>
      <protection hidden="1"/>
    </xf>
    <xf numFmtId="0" fontId="2" fillId="3" borderId="8" xfId="0" applyFont="1" applyFill="1" applyBorder="1" applyAlignment="1" applyProtection="1">
      <alignment horizontal="center" vertical="center" wrapText="1"/>
      <protection hidden="1"/>
    </xf>
    <xf numFmtId="0" fontId="2" fillId="3" borderId="3" xfId="0" applyFont="1" applyFill="1" applyBorder="1" applyAlignment="1" applyProtection="1">
      <alignment horizontal="center" vertical="center" wrapText="1"/>
      <protection hidden="1"/>
    </xf>
    <xf numFmtId="0" fontId="2" fillId="3" borderId="15" xfId="0" applyFont="1" applyFill="1" applyBorder="1" applyAlignment="1" applyProtection="1">
      <alignment horizontal="center" vertical="center" wrapText="1"/>
      <protection hidden="1"/>
    </xf>
    <xf numFmtId="0" fontId="2" fillId="3" borderId="0" xfId="0" applyFont="1" applyFill="1" applyBorder="1" applyAlignment="1" applyProtection="1">
      <alignment horizontal="center" vertical="center" wrapText="1"/>
      <protection hidden="1"/>
    </xf>
    <xf numFmtId="0" fontId="2" fillId="3" borderId="10" xfId="0" applyFont="1" applyFill="1" applyBorder="1" applyAlignment="1" applyProtection="1">
      <alignment horizontal="center" vertical="center" wrapText="1"/>
      <protection hidden="1"/>
    </xf>
    <xf numFmtId="0" fontId="33" fillId="3" borderId="13" xfId="0" applyFont="1" applyFill="1" applyBorder="1" applyAlignment="1" applyProtection="1">
      <alignment horizontal="center" vertical="top"/>
      <protection hidden="1"/>
    </xf>
    <xf numFmtId="0" fontId="33" fillId="3" borderId="8" xfId="0" applyFont="1" applyFill="1" applyBorder="1" applyAlignment="1" applyProtection="1">
      <alignment horizontal="center" vertical="top"/>
      <protection hidden="1"/>
    </xf>
    <xf numFmtId="0" fontId="10" fillId="3" borderId="11" xfId="0" applyFont="1" applyFill="1" applyBorder="1" applyAlignment="1" applyProtection="1">
      <alignment horizontal="center" wrapText="1"/>
      <protection hidden="1"/>
    </xf>
    <xf numFmtId="0" fontId="33" fillId="3" borderId="8" xfId="0" applyFont="1" applyFill="1" applyBorder="1" applyAlignment="1" applyProtection="1">
      <alignment horizontal="center" vertical="top" wrapText="1"/>
      <protection hidden="1"/>
    </xf>
    <xf numFmtId="0" fontId="33" fillId="3" borderId="3" xfId="0" applyFont="1" applyFill="1" applyBorder="1" applyAlignment="1" applyProtection="1">
      <alignment horizontal="center" vertical="top" wrapText="1"/>
      <protection hidden="1"/>
    </xf>
    <xf numFmtId="0" fontId="10" fillId="3" borderId="5" xfId="0" applyFont="1" applyFill="1" applyBorder="1" applyAlignment="1" applyProtection="1">
      <alignment horizontal="center" wrapText="1"/>
      <protection hidden="1"/>
    </xf>
    <xf numFmtId="0" fontId="6" fillId="0" borderId="5" xfId="0" applyFont="1" applyBorder="1" applyAlignment="1" applyProtection="1">
      <alignment horizontal="left" wrapText="1"/>
      <protection locked="0"/>
    </xf>
    <xf numFmtId="0" fontId="6" fillId="0" borderId="6" xfId="0" applyFont="1" applyBorder="1" applyAlignment="1" applyProtection="1">
      <alignment horizontal="left" wrapText="1"/>
      <protection locked="0"/>
    </xf>
    <xf numFmtId="0" fontId="6" fillId="0" borderId="4" xfId="0" applyFont="1" applyBorder="1" applyAlignment="1" applyProtection="1">
      <alignment horizontal="left" wrapText="1"/>
      <protection locked="0"/>
    </xf>
    <xf numFmtId="0" fontId="2" fillId="0" borderId="4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16" fillId="3" borderId="1" xfId="0" applyFont="1" applyFill="1" applyBorder="1" applyAlignment="1" applyProtection="1">
      <alignment horizontal="left" vertical="center" wrapText="1"/>
      <protection hidden="1"/>
    </xf>
    <xf numFmtId="0" fontId="2" fillId="3" borderId="5" xfId="0" applyFont="1" applyFill="1" applyBorder="1" applyAlignment="1" applyProtection="1">
      <alignment horizontal="center" vertical="center" wrapText="1"/>
      <protection hidden="1"/>
    </xf>
    <xf numFmtId="0" fontId="2" fillId="3" borderId="6" xfId="0" applyFont="1" applyFill="1" applyBorder="1" applyAlignment="1" applyProtection="1">
      <alignment horizontal="center" vertical="center" wrapText="1"/>
      <protection hidden="1"/>
    </xf>
    <xf numFmtId="0" fontId="2" fillId="3" borderId="4" xfId="0" applyFont="1" applyFill="1" applyBorder="1" applyAlignment="1" applyProtection="1">
      <alignment horizontal="center" vertical="center" wrapText="1"/>
      <protection hidden="1"/>
    </xf>
    <xf numFmtId="0" fontId="10" fillId="3" borderId="3" xfId="0" applyFont="1" applyFill="1" applyBorder="1" applyAlignment="1" applyProtection="1">
      <alignment horizontal="center" vertical="center" wrapText="1"/>
      <protection hidden="1"/>
    </xf>
    <xf numFmtId="0" fontId="10" fillId="3" borderId="10" xfId="0" applyFont="1" applyFill="1" applyBorder="1" applyAlignment="1" applyProtection="1">
      <alignment horizontal="center" vertical="center" wrapText="1"/>
      <protection hidden="1"/>
    </xf>
    <xf numFmtId="0" fontId="5" fillId="0" borderId="5" xfId="0" applyFont="1" applyBorder="1" applyAlignment="1" applyProtection="1">
      <alignment horizontal="center" wrapText="1"/>
      <protection locked="0"/>
    </xf>
    <xf numFmtId="0" fontId="5" fillId="0" borderId="6" xfId="0" applyFont="1" applyBorder="1" applyAlignment="1" applyProtection="1">
      <alignment horizontal="center" wrapText="1"/>
      <protection locked="0"/>
    </xf>
    <xf numFmtId="0" fontId="5" fillId="0" borderId="4" xfId="0" applyFont="1" applyBorder="1" applyAlignment="1" applyProtection="1">
      <alignment horizontal="center" wrapText="1"/>
      <protection locked="0"/>
    </xf>
    <xf numFmtId="0" fontId="19" fillId="3" borderId="6" xfId="0" applyFont="1" applyFill="1" applyBorder="1" applyAlignment="1" applyProtection="1">
      <alignment horizontal="center" vertical="center" wrapText="1"/>
      <protection hidden="1"/>
    </xf>
    <xf numFmtId="0" fontId="19" fillId="3" borderId="4" xfId="0" applyFont="1" applyFill="1" applyBorder="1" applyAlignment="1" applyProtection="1">
      <alignment horizontal="center" vertical="center" wrapText="1"/>
      <protection hidden="1"/>
    </xf>
    <xf numFmtId="0" fontId="0" fillId="3" borderId="1" xfId="0" applyFont="1" applyFill="1" applyBorder="1" applyAlignment="1" applyProtection="1">
      <alignment horizontal="left" vertical="center" wrapText="1"/>
      <protection hidden="1"/>
    </xf>
    <xf numFmtId="0" fontId="1" fillId="3" borderId="5" xfId="0" applyFont="1" applyFill="1" applyBorder="1" applyAlignment="1" applyProtection="1">
      <alignment horizontal="right" vertical="center" wrapText="1"/>
      <protection hidden="1"/>
    </xf>
    <xf numFmtId="0" fontId="1" fillId="3" borderId="6" xfId="0" applyFont="1" applyFill="1" applyBorder="1" applyAlignment="1" applyProtection="1">
      <alignment horizontal="right" vertical="center" wrapText="1"/>
      <protection hidden="1"/>
    </xf>
    <xf numFmtId="0" fontId="6" fillId="0" borderId="6" xfId="0" applyFont="1" applyFill="1" applyBorder="1" applyAlignment="1" applyProtection="1">
      <alignment horizontal="left" wrapText="1"/>
      <protection locked="0"/>
    </xf>
    <xf numFmtId="0" fontId="6" fillId="0" borderId="4" xfId="0" applyFont="1" applyFill="1" applyBorder="1" applyAlignment="1" applyProtection="1">
      <alignment horizontal="left" wrapText="1"/>
      <protection locked="0"/>
    </xf>
    <xf numFmtId="0" fontId="6" fillId="0" borderId="5" xfId="0" applyFont="1" applyFill="1" applyBorder="1" applyAlignment="1" applyProtection="1">
      <alignment horizontal="left" vertical="center" wrapText="1"/>
      <protection locked="0"/>
    </xf>
    <xf numFmtId="0" fontId="6" fillId="0" borderId="4" xfId="0" applyFont="1" applyFill="1" applyBorder="1" applyAlignment="1" applyProtection="1">
      <alignment horizontal="left" vertical="center" wrapText="1"/>
      <protection locked="0"/>
    </xf>
    <xf numFmtId="0" fontId="6" fillId="5" borderId="8" xfId="0" applyFont="1" applyFill="1" applyBorder="1" applyAlignment="1" applyProtection="1">
      <alignment horizontal="center" vertical="top"/>
      <protection hidden="1"/>
    </xf>
    <xf numFmtId="0" fontId="6" fillId="0" borderId="5" xfId="0" applyFont="1" applyFill="1" applyBorder="1" applyAlignment="1" applyProtection="1">
      <alignment horizontal="left" wrapText="1"/>
      <protection locked="0"/>
    </xf>
    <xf numFmtId="0" fontId="34" fillId="3" borderId="1" xfId="0" applyFont="1" applyFill="1" applyBorder="1" applyAlignment="1" applyProtection="1">
      <alignment horizontal="left" vertical="center" wrapText="1"/>
      <protection hidden="1"/>
    </xf>
    <xf numFmtId="0" fontId="1" fillId="3" borderId="13" xfId="0" applyFont="1" applyFill="1" applyBorder="1" applyAlignment="1" applyProtection="1">
      <alignment horizontal="justify" vertical="center" wrapText="1"/>
      <protection hidden="1"/>
    </xf>
    <xf numFmtId="0" fontId="0" fillId="3" borderId="8" xfId="0" applyFont="1" applyFill="1" applyBorder="1" applyAlignment="1" applyProtection="1">
      <alignment horizontal="justify" vertical="center" wrapText="1"/>
      <protection hidden="1"/>
    </xf>
    <xf numFmtId="0" fontId="0" fillId="3" borderId="3" xfId="0" applyFont="1" applyFill="1" applyBorder="1" applyAlignment="1" applyProtection="1">
      <alignment horizontal="justify" vertical="center" wrapText="1"/>
      <protection hidden="1"/>
    </xf>
    <xf numFmtId="0" fontId="1" fillId="3" borderId="8" xfId="0" applyFont="1" applyFill="1" applyBorder="1" applyAlignment="1" applyProtection="1">
      <alignment horizontal="justify" vertical="center" wrapText="1"/>
      <protection hidden="1"/>
    </xf>
    <xf numFmtId="0" fontId="1" fillId="3" borderId="3" xfId="0" applyFont="1" applyFill="1" applyBorder="1" applyAlignment="1" applyProtection="1">
      <alignment horizontal="justify" vertical="center" wrapText="1"/>
      <protection hidden="1"/>
    </xf>
    <xf numFmtId="0" fontId="10" fillId="3" borderId="5" xfId="0" applyFont="1" applyFill="1" applyBorder="1" applyAlignment="1" applyProtection="1">
      <alignment horizontal="center" vertical="center" wrapText="1"/>
      <protection hidden="1"/>
    </xf>
    <xf numFmtId="0" fontId="10" fillId="3" borderId="6" xfId="0" applyFont="1" applyFill="1" applyBorder="1" applyAlignment="1" applyProtection="1">
      <alignment horizontal="center" vertical="center"/>
      <protection hidden="1"/>
    </xf>
    <xf numFmtId="0" fontId="10" fillId="3" borderId="4" xfId="0" applyFont="1" applyFill="1" applyBorder="1" applyAlignment="1" applyProtection="1">
      <alignment horizontal="center" vertical="center"/>
      <protection hidden="1"/>
    </xf>
    <xf numFmtId="0" fontId="33" fillId="3" borderId="3" xfId="0" applyFont="1" applyFill="1" applyBorder="1" applyAlignment="1" applyProtection="1">
      <alignment horizontal="center" vertical="top"/>
      <protection hidden="1"/>
    </xf>
    <xf numFmtId="0" fontId="1" fillId="3" borderId="5" xfId="0" applyFont="1" applyFill="1" applyBorder="1" applyAlignment="1" applyProtection="1">
      <alignment horizontal="center" wrapText="1"/>
      <protection hidden="1"/>
    </xf>
    <xf numFmtId="0" fontId="1" fillId="3" borderId="6" xfId="0" applyFont="1" applyFill="1" applyBorder="1" applyAlignment="1" applyProtection="1">
      <alignment horizontal="center" wrapText="1"/>
      <protection hidden="1"/>
    </xf>
    <xf numFmtId="0" fontId="1" fillId="3" borderId="8" xfId="0" applyFont="1" applyFill="1" applyBorder="1" applyAlignment="1" applyProtection="1">
      <alignment horizontal="center" wrapText="1"/>
      <protection hidden="1"/>
    </xf>
    <xf numFmtId="0" fontId="1" fillId="3" borderId="4" xfId="0" applyFont="1" applyFill="1" applyBorder="1" applyAlignment="1" applyProtection="1">
      <alignment horizontal="center" wrapText="1"/>
      <protection hidden="1"/>
    </xf>
    <xf numFmtId="0" fontId="33" fillId="3" borderId="13" xfId="0" applyFont="1" applyFill="1" applyBorder="1" applyAlignment="1" applyProtection="1">
      <alignment horizontal="center" vertical="top" wrapText="1"/>
      <protection hidden="1"/>
    </xf>
    <xf numFmtId="0" fontId="1" fillId="5" borderId="0" xfId="0" applyFont="1" applyFill="1" applyBorder="1" applyAlignment="1" applyProtection="1">
      <alignment horizontal="center" wrapText="1"/>
      <protection hidden="1"/>
    </xf>
    <xf numFmtId="0" fontId="1" fillId="5" borderId="9" xfId="0" applyFont="1" applyFill="1" applyBorder="1" applyAlignment="1" applyProtection="1">
      <alignment horizontal="center" wrapText="1"/>
      <protection hidden="1"/>
    </xf>
    <xf numFmtId="0" fontId="10" fillId="3" borderId="5" xfId="0" applyFont="1" applyFill="1" applyBorder="1" applyAlignment="1" applyProtection="1">
      <alignment horizontal="center" vertical="center"/>
      <protection hidden="1"/>
    </xf>
    <xf numFmtId="0" fontId="0" fillId="5" borderId="0" xfId="0" applyFill="1" applyAlignment="1" applyProtection="1">
      <alignment horizontal="center"/>
      <protection hidden="1"/>
    </xf>
    <xf numFmtId="0" fontId="0" fillId="5" borderId="9" xfId="0" applyFill="1" applyBorder="1" applyAlignment="1" applyProtection="1">
      <alignment horizontal="center"/>
      <protection hidden="1"/>
    </xf>
    <xf numFmtId="0" fontId="35" fillId="3" borderId="13" xfId="0" applyFont="1" applyFill="1" applyBorder="1" applyAlignment="1" applyProtection="1">
      <alignment horizontal="justify" vertical="center" wrapText="1"/>
      <protection hidden="1"/>
    </xf>
    <xf numFmtId="0" fontId="35" fillId="3" borderId="8" xfId="0" applyFont="1" applyFill="1" applyBorder="1" applyAlignment="1" applyProtection="1">
      <alignment horizontal="justify" vertical="center" wrapText="1"/>
      <protection hidden="1"/>
    </xf>
    <xf numFmtId="0" fontId="35" fillId="3" borderId="3" xfId="0" applyFont="1" applyFill="1" applyBorder="1" applyAlignment="1" applyProtection="1">
      <alignment horizontal="justify" vertical="center" wrapText="1"/>
      <protection hidden="1"/>
    </xf>
    <xf numFmtId="220" fontId="1" fillId="3" borderId="9" xfId="0" applyNumberFormat="1" applyFont="1" applyFill="1" applyBorder="1" applyAlignment="1" applyProtection="1">
      <alignment horizontal="center" wrapText="1"/>
      <protection hidden="1"/>
    </xf>
    <xf numFmtId="220" fontId="1" fillId="3" borderId="11" xfId="0" applyNumberFormat="1" applyFont="1" applyFill="1" applyBorder="1" applyAlignment="1" applyProtection="1">
      <alignment horizontal="center" wrapText="1"/>
      <protection hidden="1"/>
    </xf>
    <xf numFmtId="0" fontId="1" fillId="3" borderId="14" xfId="0" applyNumberFormat="1" applyFont="1" applyFill="1" applyBorder="1" applyAlignment="1" applyProtection="1">
      <alignment horizontal="center"/>
      <protection hidden="1"/>
    </xf>
    <xf numFmtId="0" fontId="1" fillId="3" borderId="9" xfId="0" applyNumberFormat="1" applyFont="1" applyFill="1" applyBorder="1" applyAlignment="1" applyProtection="1">
      <alignment horizontal="center"/>
      <protection hidden="1"/>
    </xf>
    <xf numFmtId="0" fontId="1" fillId="3" borderId="11" xfId="0" applyNumberFormat="1" applyFont="1" applyFill="1" applyBorder="1" applyAlignment="1" applyProtection="1">
      <alignment horizontal="center"/>
      <protection hidden="1"/>
    </xf>
    <xf numFmtId="0" fontId="10" fillId="5" borderId="9" xfId="0" applyFont="1" applyFill="1" applyBorder="1" applyAlignment="1" applyProtection="1">
      <alignment horizontal="center" wrapText="1"/>
      <protection hidden="1"/>
    </xf>
    <xf numFmtId="0" fontId="3" fillId="5" borderId="8" xfId="0" applyFont="1" applyFill="1" applyBorder="1" applyAlignment="1" applyProtection="1">
      <alignment horizontal="center" vertical="top" wrapText="1"/>
      <protection/>
    </xf>
    <xf numFmtId="0" fontId="1" fillId="3" borderId="1" xfId="0" applyFont="1" applyFill="1" applyBorder="1" applyAlignment="1" applyProtection="1">
      <alignment horizontal="center" vertical="center" wrapText="1"/>
      <protection hidden="1"/>
    </xf>
    <xf numFmtId="0" fontId="1" fillId="3" borderId="6" xfId="0" applyFont="1" applyFill="1" applyBorder="1" applyAlignment="1" applyProtection="1">
      <alignment horizontal="center" vertical="center" wrapText="1"/>
      <protection hidden="1"/>
    </xf>
    <xf numFmtId="0" fontId="12" fillId="3" borderId="13" xfId="0" applyFont="1" applyFill="1" applyBorder="1" applyAlignment="1" applyProtection="1">
      <alignment horizontal="left" vertical="center" wrapText="1"/>
      <protection hidden="1"/>
    </xf>
    <xf numFmtId="0" fontId="12" fillId="3" borderId="8" xfId="0" applyFont="1" applyFill="1" applyBorder="1" applyAlignment="1" applyProtection="1">
      <alignment horizontal="left" vertical="center" wrapText="1"/>
      <protection hidden="1"/>
    </xf>
    <xf numFmtId="0" fontId="12" fillId="3" borderId="3" xfId="0" applyFont="1" applyFill="1" applyBorder="1" applyAlignment="1" applyProtection="1">
      <alignment horizontal="left" vertical="center" wrapText="1"/>
      <protection hidden="1"/>
    </xf>
    <xf numFmtId="0" fontId="12" fillId="3" borderId="15" xfId="0" applyFont="1" applyFill="1" applyBorder="1" applyAlignment="1" applyProtection="1">
      <alignment horizontal="left" vertical="center" wrapText="1"/>
      <protection hidden="1"/>
    </xf>
    <xf numFmtId="0" fontId="12" fillId="3" borderId="0" xfId="0" applyFont="1" applyFill="1" applyBorder="1" applyAlignment="1" applyProtection="1">
      <alignment horizontal="left" vertical="center" wrapText="1"/>
      <protection hidden="1"/>
    </xf>
    <xf numFmtId="0" fontId="12" fillId="3" borderId="10" xfId="0" applyFont="1" applyFill="1" applyBorder="1" applyAlignment="1" applyProtection="1">
      <alignment horizontal="left" vertical="center" wrapText="1"/>
      <protection hidden="1"/>
    </xf>
    <xf numFmtId="0" fontId="12" fillId="3" borderId="14" xfId="0" applyFont="1" applyFill="1" applyBorder="1" applyAlignment="1" applyProtection="1">
      <alignment horizontal="left" vertical="center" wrapText="1"/>
      <protection hidden="1"/>
    </xf>
    <xf numFmtId="0" fontId="12" fillId="3" borderId="9" xfId="0" applyFont="1" applyFill="1" applyBorder="1" applyAlignment="1" applyProtection="1">
      <alignment horizontal="left" vertical="center" wrapText="1"/>
      <protection hidden="1"/>
    </xf>
    <xf numFmtId="0" fontId="12" fillId="3" borderId="11" xfId="0" applyFont="1" applyFill="1" applyBorder="1" applyAlignment="1" applyProtection="1">
      <alignment horizontal="left" vertical="center" wrapText="1"/>
      <protection hidden="1"/>
    </xf>
    <xf numFmtId="0" fontId="10" fillId="3" borderId="2" xfId="0" applyFont="1" applyFill="1" applyBorder="1" applyAlignment="1" applyProtection="1">
      <alignment horizontal="center" vertical="center" wrapText="1"/>
      <protection hidden="1"/>
    </xf>
    <xf numFmtId="0" fontId="10" fillId="3" borderId="16" xfId="0" applyFont="1" applyFill="1" applyBorder="1" applyAlignment="1" applyProtection="1">
      <alignment horizontal="center" vertical="center" wrapText="1"/>
      <protection hidden="1"/>
    </xf>
    <xf numFmtId="0" fontId="33" fillId="4" borderId="13" xfId="0" applyFont="1" applyFill="1" applyBorder="1" applyAlignment="1" applyProtection="1">
      <alignment horizontal="center" vertical="top" wrapText="1"/>
      <protection hidden="1"/>
    </xf>
    <xf numFmtId="0" fontId="33" fillId="4" borderId="8" xfId="0" applyFont="1" applyFill="1" applyBorder="1" applyAlignment="1" applyProtection="1">
      <alignment horizontal="center" vertical="top" wrapText="1"/>
      <protection hidden="1"/>
    </xf>
    <xf numFmtId="0" fontId="33" fillId="4" borderId="3" xfId="0" applyFont="1" applyFill="1" applyBorder="1" applyAlignment="1" applyProtection="1">
      <alignment horizontal="center" vertical="top" wrapText="1"/>
      <protection hidden="1"/>
    </xf>
    <xf numFmtId="0" fontId="10" fillId="4" borderId="14" xfId="0" applyFont="1" applyFill="1" applyBorder="1" applyAlignment="1" applyProtection="1">
      <alignment horizontal="center" wrapText="1"/>
      <protection hidden="1"/>
    </xf>
    <xf numFmtId="0" fontId="10" fillId="4" borderId="9" xfId="0" applyFont="1" applyFill="1" applyBorder="1" applyAlignment="1" applyProtection="1">
      <alignment horizontal="center" wrapText="1"/>
      <protection hidden="1"/>
    </xf>
    <xf numFmtId="220" fontId="10" fillId="4" borderId="9" xfId="0" applyNumberFormat="1" applyFont="1" applyFill="1" applyBorder="1" applyAlignment="1" applyProtection="1">
      <alignment horizontal="center" wrapText="1"/>
      <protection hidden="1"/>
    </xf>
    <xf numFmtId="220" fontId="10" fillId="4" borderId="11" xfId="0" applyNumberFormat="1" applyFont="1" applyFill="1" applyBorder="1" applyAlignment="1" applyProtection="1">
      <alignment horizontal="center" wrapText="1"/>
      <protection hidden="1"/>
    </xf>
    <xf numFmtId="0" fontId="10" fillId="3" borderId="8" xfId="0" applyFont="1" applyFill="1" applyBorder="1" applyAlignment="1" applyProtection="1">
      <alignment horizontal="center" vertical="center"/>
      <protection hidden="1"/>
    </xf>
    <xf numFmtId="0" fontId="10" fillId="3" borderId="3" xfId="0" applyFont="1" applyFill="1" applyBorder="1" applyAlignment="1" applyProtection="1">
      <alignment horizontal="center" vertical="center"/>
      <protection hidden="1"/>
    </xf>
    <xf numFmtId="0" fontId="10" fillId="4" borderId="0" xfId="0" applyFont="1" applyFill="1" applyBorder="1" applyAlignment="1" applyProtection="1">
      <alignment horizontal="center" wrapText="1"/>
      <protection hidden="1"/>
    </xf>
    <xf numFmtId="0" fontId="10" fillId="4" borderId="11" xfId="0" applyFont="1" applyFill="1" applyBorder="1" applyAlignment="1" applyProtection="1">
      <alignment horizontal="center" wrapText="1"/>
      <protection hidden="1"/>
    </xf>
    <xf numFmtId="0" fontId="10" fillId="4" borderId="14" xfId="0" applyNumberFormat="1" applyFont="1" applyFill="1" applyBorder="1" applyAlignment="1" applyProtection="1">
      <alignment horizontal="center" wrapText="1"/>
      <protection hidden="1"/>
    </xf>
    <xf numFmtId="0" fontId="10" fillId="4" borderId="9" xfId="0" applyNumberFormat="1" applyFont="1" applyFill="1" applyBorder="1" applyAlignment="1" applyProtection="1">
      <alignment horizontal="center" wrapText="1"/>
      <protection hidden="1"/>
    </xf>
    <xf numFmtId="0" fontId="10" fillId="4" borderId="11" xfId="0" applyNumberFormat="1" applyFont="1" applyFill="1" applyBorder="1" applyAlignment="1" applyProtection="1">
      <alignment horizontal="center" wrapText="1"/>
      <protection hidden="1"/>
    </xf>
    <xf numFmtId="0" fontId="33" fillId="4" borderId="5" xfId="0" applyFont="1" applyFill="1" applyBorder="1" applyAlignment="1" applyProtection="1">
      <alignment horizontal="center" vertical="top" wrapText="1"/>
      <protection hidden="1"/>
    </xf>
    <xf numFmtId="0" fontId="33" fillId="4" borderId="6" xfId="0" applyFont="1" applyFill="1" applyBorder="1" applyAlignment="1" applyProtection="1">
      <alignment horizontal="center" vertical="top" wrapText="1"/>
      <protection hidden="1"/>
    </xf>
    <xf numFmtId="0" fontId="33" fillId="4" borderId="4" xfId="0" applyFont="1" applyFill="1" applyBorder="1" applyAlignment="1" applyProtection="1">
      <alignment horizontal="center" vertical="top" wrapText="1"/>
      <protection hidden="1"/>
    </xf>
    <xf numFmtId="0" fontId="0" fillId="5" borderId="9" xfId="0" applyFill="1" applyBorder="1" applyAlignment="1" applyProtection="1">
      <alignment/>
      <protection/>
    </xf>
    <xf numFmtId="0" fontId="2" fillId="4" borderId="13" xfId="0" applyFont="1" applyFill="1" applyBorder="1" applyAlignment="1" applyProtection="1">
      <alignment horizontal="center" vertical="center" wrapText="1"/>
      <protection hidden="1"/>
    </xf>
    <xf numFmtId="0" fontId="2" fillId="4" borderId="3" xfId="0" applyFont="1" applyFill="1" applyBorder="1" applyAlignment="1" applyProtection="1">
      <alignment horizontal="center" vertical="center" wrapText="1"/>
      <protection hidden="1"/>
    </xf>
    <xf numFmtId="0" fontId="2" fillId="4" borderId="14" xfId="0" applyFont="1" applyFill="1" applyBorder="1" applyAlignment="1" applyProtection="1">
      <alignment horizontal="center" vertical="center" wrapText="1"/>
      <protection hidden="1"/>
    </xf>
    <xf numFmtId="0" fontId="2" fillId="4" borderId="11" xfId="0" applyFont="1" applyFill="1" applyBorder="1" applyAlignment="1" applyProtection="1">
      <alignment horizontal="center" vertical="center" wrapText="1"/>
      <protection hidden="1"/>
    </xf>
    <xf numFmtId="0" fontId="2" fillId="5" borderId="10" xfId="0" applyFont="1" applyFill="1" applyBorder="1" applyAlignment="1" applyProtection="1">
      <alignment horizontal="right" vertical="center"/>
      <protection hidden="1"/>
    </xf>
    <xf numFmtId="200" fontId="2" fillId="4" borderId="16" xfId="0" applyNumberFormat="1" applyFont="1" applyFill="1" applyBorder="1" applyAlignment="1" applyProtection="1">
      <alignment horizontal="center" vertical="center" wrapText="1"/>
      <protection hidden="1"/>
    </xf>
    <xf numFmtId="200" fontId="2" fillId="4" borderId="1" xfId="0" applyNumberFormat="1" applyFont="1" applyFill="1" applyBorder="1" applyAlignment="1" applyProtection="1">
      <alignment horizontal="center" vertical="center" wrapText="1"/>
      <protection hidden="1"/>
    </xf>
    <xf numFmtId="0" fontId="2" fillId="5" borderId="15" xfId="0" applyFont="1" applyFill="1" applyBorder="1" applyAlignment="1" applyProtection="1">
      <alignment horizontal="right" vertical="center" wrapText="1"/>
      <protection hidden="1"/>
    </xf>
    <xf numFmtId="0" fontId="2" fillId="5" borderId="0" xfId="0" applyFont="1" applyFill="1" applyBorder="1" applyAlignment="1" applyProtection="1">
      <alignment horizontal="right" vertical="center" wrapText="1"/>
      <protection hidden="1"/>
    </xf>
    <xf numFmtId="0" fontId="2" fillId="5" borderId="10" xfId="0" applyFont="1" applyFill="1" applyBorder="1" applyAlignment="1" applyProtection="1">
      <alignment horizontal="right" vertical="center" wrapText="1"/>
      <protection hidden="1"/>
    </xf>
    <xf numFmtId="0" fontId="1" fillId="3" borderId="14" xfId="0" applyFont="1" applyFill="1" applyBorder="1" applyAlignment="1" applyProtection="1">
      <alignment horizontal="center"/>
      <protection hidden="1"/>
    </xf>
    <xf numFmtId="0" fontId="1" fillId="3" borderId="9" xfId="0" applyFont="1" applyFill="1" applyBorder="1" applyAlignment="1" applyProtection="1">
      <alignment horizontal="center"/>
      <protection hidden="1"/>
    </xf>
    <xf numFmtId="0" fontId="3" fillId="3" borderId="13" xfId="0" applyFont="1" applyFill="1" applyBorder="1" applyAlignment="1" applyProtection="1">
      <alignment horizontal="center" vertical="top" wrapText="1"/>
      <protection hidden="1"/>
    </xf>
    <xf numFmtId="0" fontId="3" fillId="3" borderId="8" xfId="0" applyFont="1" applyFill="1" applyBorder="1" applyAlignment="1" applyProtection="1">
      <alignment horizontal="center" vertical="top" wrapText="1"/>
      <protection hidden="1"/>
    </xf>
    <xf numFmtId="0" fontId="3" fillId="3" borderId="8" xfId="0" applyFont="1" applyFill="1" applyBorder="1" applyAlignment="1" applyProtection="1">
      <alignment horizontal="center" vertical="top"/>
      <protection hidden="1"/>
    </xf>
    <xf numFmtId="0" fontId="3" fillId="3" borderId="3" xfId="0" applyFont="1" applyFill="1" applyBorder="1" applyAlignment="1" applyProtection="1">
      <alignment horizontal="center" vertical="top"/>
      <protection hidden="1"/>
    </xf>
    <xf numFmtId="0" fontId="3" fillId="3" borderId="13" xfId="0" applyFont="1" applyFill="1" applyBorder="1" applyAlignment="1" applyProtection="1">
      <alignment horizontal="center" vertical="top"/>
      <protection hidden="1"/>
    </xf>
    <xf numFmtId="0" fontId="1" fillId="3" borderId="11" xfId="0" applyFont="1" applyFill="1" applyBorder="1" applyAlignment="1" applyProtection="1">
      <alignment horizontal="center"/>
      <protection hidden="1"/>
    </xf>
    <xf numFmtId="200" fontId="10" fillId="0" borderId="5" xfId="0" applyNumberFormat="1" applyFont="1" applyFill="1" applyBorder="1" applyAlignment="1" applyProtection="1">
      <alignment horizontal="center" vertical="center" wrapText="1"/>
      <protection locked="0"/>
    </xf>
    <xf numFmtId="200" fontId="10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0" fillId="3" borderId="13" xfId="0" applyFont="1" applyFill="1" applyBorder="1" applyAlignment="1" applyProtection="1">
      <alignment horizontal="center" vertical="center" wrapText="1"/>
      <protection hidden="1"/>
    </xf>
    <xf numFmtId="0" fontId="10" fillId="3" borderId="8" xfId="0" applyFont="1" applyFill="1" applyBorder="1" applyAlignment="1" applyProtection="1">
      <alignment horizontal="center" vertical="center" wrapText="1"/>
      <protection hidden="1"/>
    </xf>
    <xf numFmtId="0" fontId="10" fillId="3" borderId="15" xfId="0" applyFont="1" applyFill="1" applyBorder="1" applyAlignment="1" applyProtection="1">
      <alignment horizontal="center" vertical="center" wrapText="1"/>
      <protection hidden="1"/>
    </xf>
    <xf numFmtId="0" fontId="10" fillId="3" borderId="0" xfId="0" applyFont="1" applyFill="1" applyBorder="1" applyAlignment="1" applyProtection="1">
      <alignment horizontal="center" vertical="center" wrapText="1"/>
      <protection hidden="1"/>
    </xf>
    <xf numFmtId="0" fontId="10" fillId="3" borderId="14" xfId="0" applyFont="1" applyFill="1" applyBorder="1" applyAlignment="1" applyProtection="1">
      <alignment horizontal="center" vertical="center" wrapText="1"/>
      <protection hidden="1"/>
    </xf>
    <xf numFmtId="0" fontId="10" fillId="3" borderId="9" xfId="0" applyFont="1" applyFill="1" applyBorder="1" applyAlignment="1" applyProtection="1">
      <alignment horizontal="center" vertical="center" wrapText="1"/>
      <protection hidden="1"/>
    </xf>
    <xf numFmtId="0" fontId="10" fillId="3" borderId="11" xfId="0" applyFont="1" applyFill="1" applyBorder="1" applyAlignment="1" applyProtection="1">
      <alignment horizontal="center" vertical="center" wrapText="1"/>
      <protection hidden="1"/>
    </xf>
    <xf numFmtId="0" fontId="3" fillId="3" borderId="0" xfId="0" applyFont="1" applyFill="1" applyBorder="1" applyAlignment="1" applyProtection="1">
      <alignment horizontal="center" vertical="top" wrapText="1"/>
      <protection hidden="1"/>
    </xf>
    <xf numFmtId="0" fontId="3" fillId="3" borderId="10" xfId="0" applyFont="1" applyFill="1" applyBorder="1" applyAlignment="1" applyProtection="1">
      <alignment horizontal="center" vertical="top" wrapText="1"/>
      <protection hidden="1"/>
    </xf>
    <xf numFmtId="0" fontId="16" fillId="0" borderId="13" xfId="0" applyFont="1" applyFill="1" applyBorder="1" applyAlignment="1" applyProtection="1">
      <alignment horizontal="left" vertical="center" wrapText="1"/>
      <protection locked="0"/>
    </xf>
    <xf numFmtId="0" fontId="16" fillId="0" borderId="8" xfId="0" applyFont="1" applyFill="1" applyBorder="1" applyAlignment="1" applyProtection="1">
      <alignment horizontal="left" vertical="center" wrapText="1"/>
      <protection locked="0"/>
    </xf>
    <xf numFmtId="0" fontId="16" fillId="0" borderId="3" xfId="0" applyFont="1" applyFill="1" applyBorder="1" applyAlignment="1" applyProtection="1">
      <alignment horizontal="left" vertical="center" wrapText="1"/>
      <protection locked="0"/>
    </xf>
    <xf numFmtId="0" fontId="16" fillId="0" borderId="15" xfId="0" applyFont="1" applyFill="1" applyBorder="1" applyAlignment="1" applyProtection="1">
      <alignment horizontal="left" vertical="center" wrapText="1"/>
      <protection locked="0"/>
    </xf>
    <xf numFmtId="0" fontId="16" fillId="0" borderId="0" xfId="0" applyFont="1" applyFill="1" applyBorder="1" applyAlignment="1" applyProtection="1">
      <alignment horizontal="left" vertical="center" wrapText="1"/>
      <protection locked="0"/>
    </xf>
    <xf numFmtId="0" fontId="16" fillId="0" borderId="10" xfId="0" applyFont="1" applyFill="1" applyBorder="1" applyAlignment="1" applyProtection="1">
      <alignment horizontal="left" vertical="center" wrapText="1"/>
      <protection locked="0"/>
    </xf>
    <xf numFmtId="0" fontId="16" fillId="0" borderId="14" xfId="0" applyFont="1" applyFill="1" applyBorder="1" applyAlignment="1" applyProtection="1">
      <alignment horizontal="left" vertical="center" wrapText="1"/>
      <protection locked="0"/>
    </xf>
    <xf numFmtId="0" fontId="16" fillId="0" borderId="9" xfId="0" applyFont="1" applyFill="1" applyBorder="1" applyAlignment="1" applyProtection="1">
      <alignment horizontal="left" vertical="center" wrapText="1"/>
      <protection locked="0"/>
    </xf>
    <xf numFmtId="0" fontId="16" fillId="0" borderId="11" xfId="0" applyFont="1" applyFill="1" applyBorder="1" applyAlignment="1" applyProtection="1">
      <alignment horizontal="left" vertical="center" wrapText="1"/>
      <protection locked="0"/>
    </xf>
    <xf numFmtId="0" fontId="10" fillId="3" borderId="6" xfId="0" applyFont="1" applyFill="1" applyBorder="1" applyAlignment="1" applyProtection="1">
      <alignment horizontal="center" vertical="center" wrapText="1"/>
      <protection hidden="1"/>
    </xf>
    <xf numFmtId="0" fontId="0" fillId="5" borderId="0" xfId="0" applyFont="1" applyFill="1" applyBorder="1" applyAlignment="1" applyProtection="1">
      <alignment horizontal="left" wrapText="1"/>
      <protection hidden="1"/>
    </xf>
    <xf numFmtId="0" fontId="0" fillId="5" borderId="9" xfId="0" applyFont="1" applyFill="1" applyBorder="1" applyAlignment="1" applyProtection="1">
      <alignment horizontal="left" wrapText="1"/>
      <protection hidden="1"/>
    </xf>
    <xf numFmtId="0" fontId="2" fillId="0" borderId="5" xfId="0" applyFont="1" applyFill="1" applyBorder="1" applyAlignment="1" applyProtection="1">
      <alignment horizontal="center" vertical="center"/>
      <protection locked="0"/>
    </xf>
    <xf numFmtId="0" fontId="2" fillId="0" borderId="4" xfId="0" applyFont="1" applyFill="1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left" vertical="center" wrapText="1"/>
      <protection locked="0"/>
    </xf>
    <xf numFmtId="0" fontId="0" fillId="0" borderId="4" xfId="0" applyBorder="1" applyAlignment="1" applyProtection="1">
      <alignment horizontal="left" vertical="center" wrapText="1"/>
      <protection locked="0"/>
    </xf>
    <xf numFmtId="0" fontId="10" fillId="3" borderId="5" xfId="0" applyFont="1" applyFill="1" applyBorder="1" applyAlignment="1" applyProtection="1">
      <alignment horizontal="center" vertical="center"/>
      <protection/>
    </xf>
    <xf numFmtId="0" fontId="10" fillId="3" borderId="6" xfId="0" applyFont="1" applyFill="1" applyBorder="1" applyAlignment="1" applyProtection="1">
      <alignment horizontal="center" vertical="center"/>
      <protection/>
    </xf>
    <xf numFmtId="0" fontId="10" fillId="3" borderId="4" xfId="0" applyFont="1" applyFill="1" applyBorder="1" applyAlignment="1" applyProtection="1">
      <alignment horizontal="center" vertical="center"/>
      <protection/>
    </xf>
    <xf numFmtId="0" fontId="35" fillId="3" borderId="13" xfId="0" applyFont="1" applyFill="1" applyBorder="1" applyAlignment="1" applyProtection="1">
      <alignment horizontal="justify" vertical="top" wrapText="1"/>
      <protection hidden="1"/>
    </xf>
    <xf numFmtId="0" fontId="35" fillId="3" borderId="8" xfId="0" applyFont="1" applyFill="1" applyBorder="1" applyAlignment="1" applyProtection="1">
      <alignment horizontal="justify" vertical="top" wrapText="1"/>
      <protection hidden="1"/>
    </xf>
    <xf numFmtId="0" fontId="35" fillId="3" borderId="3" xfId="0" applyFont="1" applyFill="1" applyBorder="1" applyAlignment="1" applyProtection="1">
      <alignment horizontal="justify" vertical="top" wrapText="1"/>
      <protection hidden="1"/>
    </xf>
    <xf numFmtId="0" fontId="1" fillId="0" borderId="0" xfId="0" applyFont="1" applyAlignment="1" applyProtection="1">
      <alignment horizontal="center" wrapText="1"/>
      <protection locked="0"/>
    </xf>
    <xf numFmtId="0" fontId="1" fillId="0" borderId="9" xfId="0" applyFont="1" applyBorder="1" applyAlignment="1" applyProtection="1">
      <alignment horizontal="center" wrapText="1"/>
      <protection locked="0"/>
    </xf>
    <xf numFmtId="0" fontId="2" fillId="3" borderId="5" xfId="0" applyFont="1" applyFill="1" applyBorder="1" applyAlignment="1" applyProtection="1">
      <alignment horizontal="center" vertical="center" wrapText="1"/>
      <protection/>
    </xf>
    <xf numFmtId="0" fontId="5" fillId="0" borderId="13" xfId="0" applyFont="1" applyFill="1" applyBorder="1" applyAlignment="1" applyProtection="1">
      <alignment horizontal="left" vertical="center" wrapText="1" indent="1"/>
      <protection locked="0"/>
    </xf>
    <xf numFmtId="0" fontId="5" fillId="0" borderId="8" xfId="0" applyFont="1" applyFill="1" applyBorder="1" applyAlignment="1" applyProtection="1">
      <alignment horizontal="left" vertical="center" wrapText="1" indent="1"/>
      <protection locked="0"/>
    </xf>
    <xf numFmtId="0" fontId="5" fillId="0" borderId="3" xfId="0" applyFont="1" applyFill="1" applyBorder="1" applyAlignment="1" applyProtection="1">
      <alignment horizontal="left" vertical="center" wrapText="1" indent="1"/>
      <protection locked="0"/>
    </xf>
    <xf numFmtId="0" fontId="5" fillId="0" borderId="15" xfId="0" applyFont="1" applyFill="1" applyBorder="1" applyAlignment="1" applyProtection="1">
      <alignment horizontal="left" vertical="center" wrapText="1" indent="1"/>
      <protection locked="0"/>
    </xf>
    <xf numFmtId="0" fontId="5" fillId="0" borderId="0" xfId="0" applyFont="1" applyFill="1" applyBorder="1" applyAlignment="1" applyProtection="1">
      <alignment horizontal="left" vertical="center" wrapText="1" indent="1"/>
      <protection locked="0"/>
    </xf>
    <xf numFmtId="0" fontId="5" fillId="0" borderId="10" xfId="0" applyFont="1" applyFill="1" applyBorder="1" applyAlignment="1" applyProtection="1">
      <alignment horizontal="left" vertical="center" wrapText="1" indent="1"/>
      <protection locked="0"/>
    </xf>
    <xf numFmtId="200" fontId="0" fillId="3" borderId="1" xfId="0" applyNumberFormat="1" applyFont="1" applyFill="1" applyBorder="1" applyAlignment="1" applyProtection="1">
      <alignment horizontal="center" vertical="center"/>
      <protection hidden="1"/>
    </xf>
    <xf numFmtId="0" fontId="5" fillId="5" borderId="0" xfId="0" applyFont="1" applyFill="1" applyBorder="1" applyAlignment="1" applyProtection="1">
      <alignment horizontal="center" vertical="center" wrapText="1"/>
      <protection hidden="1"/>
    </xf>
    <xf numFmtId="0" fontId="1" fillId="3" borderId="13" xfId="0" applyFont="1" applyFill="1" applyBorder="1" applyAlignment="1" applyProtection="1">
      <alignment horizontal="center" vertical="center" wrapText="1"/>
      <protection hidden="1"/>
    </xf>
    <xf numFmtId="0" fontId="1" fillId="3" borderId="3" xfId="0" applyFont="1" applyFill="1" applyBorder="1" applyAlignment="1" applyProtection="1">
      <alignment horizontal="center" vertical="center" wrapText="1"/>
      <protection hidden="1"/>
    </xf>
    <xf numFmtId="0" fontId="1" fillId="3" borderId="14" xfId="0" applyFont="1" applyFill="1" applyBorder="1" applyAlignment="1" applyProtection="1">
      <alignment horizontal="center" vertical="center" wrapText="1"/>
      <protection hidden="1"/>
    </xf>
    <xf numFmtId="0" fontId="1" fillId="3" borderId="11" xfId="0" applyFont="1" applyFill="1" applyBorder="1" applyAlignment="1" applyProtection="1">
      <alignment horizontal="center" vertical="center" wrapText="1"/>
      <protection hidden="1"/>
    </xf>
    <xf numFmtId="200" fontId="1" fillId="3" borderId="5" xfId="0" applyNumberFormat="1" applyFont="1" applyFill="1" applyBorder="1" applyAlignment="1" applyProtection="1">
      <alignment horizontal="center" vertical="center" wrapText="1"/>
      <protection hidden="1"/>
    </xf>
    <xf numFmtId="200" fontId="1" fillId="3" borderId="4" xfId="0" applyNumberFormat="1" applyFont="1" applyFill="1" applyBorder="1" applyAlignment="1" applyProtection="1">
      <alignment horizontal="center" vertical="center" wrapText="1"/>
      <protection hidden="1"/>
    </xf>
    <xf numFmtId="0" fontId="1" fillId="3" borderId="5" xfId="0" applyNumberFormat="1" applyFont="1" applyFill="1" applyBorder="1" applyAlignment="1" applyProtection="1">
      <alignment horizontal="center" wrapText="1"/>
      <protection hidden="1"/>
    </xf>
    <xf numFmtId="0" fontId="1" fillId="3" borderId="6" xfId="0" applyNumberFormat="1" applyFont="1" applyFill="1" applyBorder="1" applyAlignment="1" applyProtection="1">
      <alignment horizontal="center" wrapText="1"/>
      <protection hidden="1"/>
    </xf>
    <xf numFmtId="0" fontId="1" fillId="3" borderId="4" xfId="0" applyNumberFormat="1" applyFont="1" applyFill="1" applyBorder="1" applyAlignment="1" applyProtection="1">
      <alignment horizontal="center" wrapText="1"/>
      <protection hidden="1"/>
    </xf>
    <xf numFmtId="0" fontId="1" fillId="3" borderId="14" xfId="0" applyNumberFormat="1" applyFont="1" applyFill="1" applyBorder="1" applyAlignment="1" applyProtection="1">
      <alignment horizontal="center" wrapText="1"/>
      <protection hidden="1"/>
    </xf>
    <xf numFmtId="0" fontId="1" fillId="3" borderId="9" xfId="0" applyNumberFormat="1" applyFont="1" applyFill="1" applyBorder="1" applyAlignment="1" applyProtection="1">
      <alignment horizontal="center" wrapText="1"/>
      <protection hidden="1"/>
    </xf>
    <xf numFmtId="0" fontId="1" fillId="3" borderId="11" xfId="0" applyNumberFormat="1" applyFont="1" applyFill="1" applyBorder="1" applyAlignment="1" applyProtection="1">
      <alignment horizontal="center" wrapText="1"/>
      <protection hidden="1"/>
    </xf>
    <xf numFmtId="0" fontId="3" fillId="3" borderId="3" xfId="0" applyFont="1" applyFill="1" applyBorder="1" applyAlignment="1" applyProtection="1">
      <alignment horizontal="center" vertical="top" wrapText="1"/>
      <protection hidden="1"/>
    </xf>
    <xf numFmtId="0" fontId="29" fillId="3" borderId="13" xfId="0" applyFont="1" applyFill="1" applyBorder="1" applyAlignment="1" applyProtection="1">
      <alignment horizontal="center" vertical="center" wrapText="1"/>
      <protection hidden="1"/>
    </xf>
    <xf numFmtId="0" fontId="29" fillId="3" borderId="8" xfId="0" applyFont="1" applyFill="1" applyBorder="1" applyAlignment="1" applyProtection="1">
      <alignment horizontal="center" vertical="center" wrapText="1"/>
      <protection hidden="1"/>
    </xf>
    <xf numFmtId="0" fontId="29" fillId="3" borderId="3" xfId="0" applyFont="1" applyFill="1" applyBorder="1" applyAlignment="1" applyProtection="1">
      <alignment horizontal="center" vertical="center" wrapText="1"/>
      <protection hidden="1"/>
    </xf>
    <xf numFmtId="0" fontId="0" fillId="3" borderId="14" xfId="0" applyFont="1" applyFill="1" applyBorder="1" applyAlignment="1" applyProtection="1">
      <alignment horizontal="center" vertical="top" wrapText="1"/>
      <protection hidden="1"/>
    </xf>
    <xf numFmtId="0" fontId="0" fillId="3" borderId="9" xfId="0" applyFont="1" applyFill="1" applyBorder="1" applyAlignment="1" applyProtection="1">
      <alignment horizontal="center" vertical="top" wrapText="1"/>
      <protection hidden="1"/>
    </xf>
    <xf numFmtId="0" fontId="0" fillId="3" borderId="11" xfId="0" applyFont="1" applyFill="1" applyBorder="1" applyAlignment="1" applyProtection="1">
      <alignment horizontal="center" vertical="top" wrapText="1"/>
      <protection hidden="1"/>
    </xf>
    <xf numFmtId="0" fontId="3" fillId="3" borderId="5" xfId="0" applyFont="1" applyFill="1" applyBorder="1" applyAlignment="1" applyProtection="1">
      <alignment horizontal="center" vertical="top" wrapText="1"/>
      <protection hidden="1"/>
    </xf>
    <xf numFmtId="0" fontId="3" fillId="3" borderId="6" xfId="0" applyFont="1" applyFill="1" applyBorder="1" applyAlignment="1" applyProtection="1">
      <alignment horizontal="center" vertical="top" wrapText="1"/>
      <protection hidden="1"/>
    </xf>
    <xf numFmtId="0" fontId="3" fillId="3" borderId="4" xfId="0" applyFont="1" applyFill="1" applyBorder="1" applyAlignment="1" applyProtection="1">
      <alignment horizontal="center" vertical="top" wrapText="1"/>
      <protection hidden="1"/>
    </xf>
    <xf numFmtId="0" fontId="3" fillId="5" borderId="8" xfId="0" applyFont="1" applyFill="1" applyBorder="1" applyAlignment="1" applyProtection="1">
      <alignment horizontal="center"/>
      <protection hidden="1"/>
    </xf>
    <xf numFmtId="0" fontId="10" fillId="0" borderId="9" xfId="0" applyFont="1" applyFill="1" applyBorder="1" applyAlignment="1" applyProtection="1">
      <alignment horizontal="center" wrapText="1"/>
      <protection locked="0"/>
    </xf>
    <xf numFmtId="0" fontId="10" fillId="0" borderId="0" xfId="0" applyFont="1" applyFill="1" applyAlignment="1" applyProtection="1">
      <alignment horizontal="center" wrapText="1"/>
      <protection locked="0"/>
    </xf>
    <xf numFmtId="0" fontId="16" fillId="0" borderId="6" xfId="0" applyFont="1" applyBorder="1" applyAlignment="1" applyProtection="1">
      <alignment horizontal="left" vertical="top" wrapText="1"/>
      <protection locked="0"/>
    </xf>
    <xf numFmtId="0" fontId="16" fillId="0" borderId="4" xfId="0" applyFont="1" applyBorder="1" applyAlignment="1" applyProtection="1">
      <alignment horizontal="left" vertical="top" wrapText="1"/>
      <protection locked="0"/>
    </xf>
    <xf numFmtId="0" fontId="16" fillId="0" borderId="5" xfId="0" applyFont="1" applyFill="1" applyBorder="1" applyAlignment="1" applyProtection="1">
      <alignment horizontal="left" vertical="top" wrapText="1"/>
      <protection locked="0"/>
    </xf>
    <xf numFmtId="0" fontId="16" fillId="0" borderId="4" xfId="0" applyFont="1" applyFill="1" applyBorder="1" applyAlignment="1" applyProtection="1">
      <alignment horizontal="left" vertical="top" wrapText="1"/>
      <protection locked="0"/>
    </xf>
    <xf numFmtId="0" fontId="16" fillId="0" borderId="6" xfId="0" applyFont="1" applyFill="1" applyBorder="1" applyAlignment="1" applyProtection="1">
      <alignment horizontal="left" vertical="top" wrapText="1"/>
      <protection locked="0"/>
    </xf>
    <xf numFmtId="0" fontId="10" fillId="3" borderId="5" xfId="0" applyFont="1" applyFill="1" applyBorder="1" applyAlignment="1" applyProtection="1">
      <alignment horizontal="center" vertical="justify"/>
      <protection hidden="1"/>
    </xf>
    <xf numFmtId="0" fontId="10" fillId="3" borderId="6" xfId="0" applyFont="1" applyFill="1" applyBorder="1" applyAlignment="1" applyProtection="1">
      <alignment horizontal="center" vertical="justify"/>
      <protection hidden="1"/>
    </xf>
    <xf numFmtId="0" fontId="10" fillId="3" borderId="4" xfId="0" applyFont="1" applyFill="1" applyBorder="1" applyAlignment="1" applyProtection="1">
      <alignment horizontal="center" vertical="justify"/>
      <protection hidden="1"/>
    </xf>
    <xf numFmtId="0" fontId="0" fillId="3" borderId="5" xfId="0" applyFont="1" applyFill="1" applyBorder="1" applyAlignment="1" applyProtection="1">
      <alignment horizontal="left" vertical="center" wrapText="1"/>
      <protection hidden="1"/>
    </xf>
    <xf numFmtId="0" fontId="0" fillId="3" borderId="6" xfId="0" applyFont="1" applyFill="1" applyBorder="1" applyAlignment="1" applyProtection="1">
      <alignment horizontal="left" vertical="center" wrapText="1"/>
      <protection hidden="1"/>
    </xf>
    <xf numFmtId="0" fontId="0" fillId="3" borderId="4" xfId="0" applyFont="1" applyFill="1" applyBorder="1" applyAlignment="1" applyProtection="1">
      <alignment horizontal="left" vertical="center" wrapText="1"/>
      <protection hidden="1"/>
    </xf>
    <xf numFmtId="0" fontId="0" fillId="0" borderId="0" xfId="0" applyFill="1" applyAlignment="1" applyProtection="1">
      <alignment/>
      <protection hidden="1"/>
    </xf>
    <xf numFmtId="0" fontId="0" fillId="0" borderId="9" xfId="0" applyFill="1" applyBorder="1" applyAlignment="1" applyProtection="1">
      <alignment/>
      <protection hidden="1"/>
    </xf>
    <xf numFmtId="0" fontId="33" fillId="3" borderId="3" xfId="0" applyFont="1" applyFill="1" applyBorder="1" applyAlignment="1" applyProtection="1">
      <alignment horizontal="center" vertical="center" wrapText="1"/>
      <protection hidden="1"/>
    </xf>
    <xf numFmtId="0" fontId="19" fillId="3" borderId="8" xfId="0" applyFont="1" applyFill="1" applyBorder="1" applyAlignment="1" applyProtection="1">
      <alignment horizontal="center" vertical="center" wrapText="1"/>
      <protection hidden="1"/>
    </xf>
    <xf numFmtId="0" fontId="19" fillId="3" borderId="3" xfId="0" applyFont="1" applyFill="1" applyBorder="1" applyAlignment="1" applyProtection="1">
      <alignment horizontal="center" vertical="center" wrapText="1"/>
      <protection hidden="1"/>
    </xf>
    <xf numFmtId="0" fontId="6" fillId="0" borderId="15" xfId="0" applyFont="1" applyFill="1" applyBorder="1" applyAlignment="1" applyProtection="1">
      <alignment horizontal="center" vertical="top" wrapText="1"/>
      <protection hidden="1"/>
    </xf>
    <xf numFmtId="0" fontId="6" fillId="0" borderId="0" xfId="0" applyFont="1" applyFill="1" applyBorder="1" applyAlignment="1" applyProtection="1">
      <alignment horizontal="center" vertical="top" wrapText="1"/>
      <protection hidden="1"/>
    </xf>
    <xf numFmtId="0" fontId="6" fillId="0" borderId="10" xfId="0" applyFont="1" applyFill="1" applyBorder="1" applyAlignment="1" applyProtection="1">
      <alignment horizontal="center" vertical="top" wrapText="1"/>
      <protection hidden="1"/>
    </xf>
    <xf numFmtId="0" fontId="2" fillId="3" borderId="13" xfId="0" applyFont="1" applyFill="1" applyBorder="1" applyAlignment="1" applyProtection="1">
      <alignment horizontal="center" vertical="center"/>
      <protection hidden="1"/>
    </xf>
    <xf numFmtId="0" fontId="2" fillId="3" borderId="8" xfId="0" applyFont="1" applyFill="1" applyBorder="1" applyAlignment="1" applyProtection="1">
      <alignment horizontal="center" vertical="center"/>
      <protection hidden="1"/>
    </xf>
    <xf numFmtId="0" fontId="2" fillId="3" borderId="14" xfId="0" applyFont="1" applyFill="1" applyBorder="1" applyAlignment="1" applyProtection="1">
      <alignment horizontal="center" vertical="center"/>
      <protection hidden="1"/>
    </xf>
    <xf numFmtId="0" fontId="2" fillId="3" borderId="9" xfId="0" applyFont="1" applyFill="1" applyBorder="1" applyAlignment="1" applyProtection="1">
      <alignment horizontal="center" vertical="center"/>
      <protection hidden="1"/>
    </xf>
    <xf numFmtId="0" fontId="1" fillId="3" borderId="2" xfId="0" applyFont="1" applyFill="1" applyBorder="1" applyAlignment="1" applyProtection="1">
      <alignment horizontal="center" vertical="center" wrapText="1" readingOrder="1"/>
      <protection hidden="1"/>
    </xf>
    <xf numFmtId="0" fontId="1" fillId="3" borderId="16" xfId="0" applyFont="1" applyFill="1" applyBorder="1" applyAlignment="1" applyProtection="1">
      <alignment horizontal="center" vertical="center" wrapText="1" readingOrder="1"/>
      <protection hidden="1"/>
    </xf>
    <xf numFmtId="0" fontId="0" fillId="0" borderId="5" xfId="0" applyBorder="1" applyAlignment="1" applyProtection="1">
      <alignment horizontal="left" wrapText="1"/>
      <protection locked="0"/>
    </xf>
    <xf numFmtId="0" fontId="0" fillId="0" borderId="6" xfId="0" applyBorder="1" applyAlignment="1" applyProtection="1">
      <alignment horizontal="left" wrapText="1"/>
      <protection locked="0"/>
    </xf>
    <xf numFmtId="0" fontId="0" fillId="0" borderId="4" xfId="0" applyBorder="1" applyAlignment="1" applyProtection="1">
      <alignment horizontal="left" wrapText="1"/>
      <protection locked="0"/>
    </xf>
    <xf numFmtId="0" fontId="16" fillId="3" borderId="13" xfId="0" applyFont="1" applyFill="1" applyBorder="1" applyAlignment="1" applyProtection="1">
      <alignment horizontal="left" vertical="center" wrapText="1"/>
      <protection hidden="1"/>
    </xf>
    <xf numFmtId="0" fontId="16" fillId="3" borderId="8" xfId="0" applyFont="1" applyFill="1" applyBorder="1" applyAlignment="1" applyProtection="1">
      <alignment horizontal="left" vertical="center" wrapText="1"/>
      <protection hidden="1"/>
    </xf>
    <xf numFmtId="0" fontId="16" fillId="3" borderId="3" xfId="0" applyFont="1" applyFill="1" applyBorder="1" applyAlignment="1" applyProtection="1">
      <alignment horizontal="left" vertical="center" wrapText="1"/>
      <protection hidden="1"/>
    </xf>
    <xf numFmtId="0" fontId="22" fillId="0" borderId="4" xfId="0" applyFont="1" applyFill="1" applyBorder="1" applyAlignment="1" applyProtection="1">
      <alignment horizontal="center" vertical="center" wrapText="1"/>
      <protection locked="0"/>
    </xf>
    <xf numFmtId="0" fontId="22" fillId="0" borderId="1" xfId="0" applyFont="1" applyFill="1" applyBorder="1" applyAlignment="1" applyProtection="1">
      <alignment horizontal="center" vertical="center" wrapText="1"/>
      <protection locked="0"/>
    </xf>
    <xf numFmtId="0" fontId="22" fillId="0" borderId="8" xfId="0" applyFont="1" applyFill="1" applyBorder="1" applyAlignment="1" applyProtection="1">
      <alignment horizontal="center" vertical="center" wrapText="1"/>
      <protection locked="0"/>
    </xf>
    <xf numFmtId="0" fontId="22" fillId="0" borderId="3" xfId="0" applyFont="1" applyFill="1" applyBorder="1" applyAlignment="1" applyProtection="1">
      <alignment horizontal="center" vertical="center" wrapText="1"/>
      <protection locked="0"/>
    </xf>
    <xf numFmtId="0" fontId="16" fillId="3" borderId="5" xfId="0" applyFont="1" applyFill="1" applyBorder="1" applyAlignment="1" applyProtection="1">
      <alignment horizontal="justify" vertical="center" wrapText="1"/>
      <protection hidden="1"/>
    </xf>
    <xf numFmtId="0" fontId="16" fillId="3" borderId="6" xfId="0" applyFont="1" applyFill="1" applyBorder="1" applyAlignment="1" applyProtection="1">
      <alignment horizontal="justify" vertical="center" wrapText="1"/>
      <protection hidden="1"/>
    </xf>
    <xf numFmtId="0" fontId="16" fillId="3" borderId="4" xfId="0" applyFont="1" applyFill="1" applyBorder="1" applyAlignment="1" applyProtection="1">
      <alignment horizontal="justify" vertical="center" wrapText="1"/>
      <protection hidden="1"/>
    </xf>
    <xf numFmtId="0" fontId="22" fillId="0" borderId="5" xfId="0" applyFont="1" applyFill="1" applyBorder="1" applyAlignment="1" applyProtection="1">
      <alignment horizontal="center" vertical="center" wrapText="1"/>
      <protection locked="0"/>
    </xf>
    <xf numFmtId="0" fontId="6" fillId="3" borderId="15" xfId="0" applyFont="1" applyFill="1" applyBorder="1" applyAlignment="1" applyProtection="1">
      <alignment horizontal="center" wrapText="1"/>
      <protection hidden="1"/>
    </xf>
    <xf numFmtId="0" fontId="6" fillId="3" borderId="0" xfId="0" applyFont="1" applyFill="1" applyBorder="1" applyAlignment="1" applyProtection="1">
      <alignment horizontal="center" wrapText="1"/>
      <protection hidden="1"/>
    </xf>
    <xf numFmtId="0" fontId="6" fillId="3" borderId="10" xfId="0" applyFont="1" applyFill="1" applyBorder="1" applyAlignment="1" applyProtection="1">
      <alignment horizontal="center" wrapText="1"/>
      <protection hidden="1"/>
    </xf>
    <xf numFmtId="0" fontId="6" fillId="0" borderId="15" xfId="0" applyFont="1" applyFill="1" applyBorder="1" applyAlignment="1" applyProtection="1">
      <alignment horizontal="center" wrapText="1"/>
      <protection hidden="1"/>
    </xf>
    <xf numFmtId="0" fontId="6" fillId="0" borderId="0" xfId="0" applyFont="1" applyFill="1" applyBorder="1" applyAlignment="1" applyProtection="1">
      <alignment horizontal="center" wrapText="1"/>
      <protection hidden="1"/>
    </xf>
    <xf numFmtId="0" fontId="6" fillId="0" borderId="10" xfId="0" applyFont="1" applyFill="1" applyBorder="1" applyAlignment="1" applyProtection="1">
      <alignment horizontal="center" wrapText="1"/>
      <protection hidden="1"/>
    </xf>
    <xf numFmtId="0" fontId="6" fillId="3" borderId="5" xfId="0" applyFont="1" applyFill="1" applyBorder="1" applyAlignment="1" applyProtection="1">
      <alignment horizontal="center" wrapText="1"/>
      <protection hidden="1"/>
    </xf>
    <xf numFmtId="0" fontId="6" fillId="3" borderId="6" xfId="0" applyFont="1" applyFill="1" applyBorder="1" applyAlignment="1" applyProtection="1">
      <alignment horizontal="center" wrapText="1"/>
      <protection hidden="1"/>
    </xf>
    <xf numFmtId="0" fontId="6" fillId="3" borderId="4" xfId="0" applyFont="1" applyFill="1" applyBorder="1" applyAlignment="1" applyProtection="1">
      <alignment horizontal="center" wrapText="1"/>
      <protection hidden="1"/>
    </xf>
    <xf numFmtId="0" fontId="6" fillId="2" borderId="5" xfId="0" applyFont="1" applyFill="1" applyBorder="1" applyAlignment="1" applyProtection="1">
      <alignment horizontal="center" vertical="center" wrapText="1"/>
      <protection hidden="1"/>
    </xf>
    <xf numFmtId="0" fontId="6" fillId="2" borderId="6" xfId="0" applyFont="1" applyFill="1" applyBorder="1" applyAlignment="1" applyProtection="1">
      <alignment horizontal="center" vertical="center" wrapText="1"/>
      <protection hidden="1"/>
    </xf>
    <xf numFmtId="0" fontId="6" fillId="2" borderId="4" xfId="0" applyFont="1" applyFill="1" applyBorder="1" applyAlignment="1" applyProtection="1">
      <alignment horizontal="center" vertical="center" wrapText="1"/>
      <protection hidden="1"/>
    </xf>
    <xf numFmtId="0" fontId="10" fillId="5" borderId="9" xfId="0" applyNumberFormat="1" applyFont="1" applyFill="1" applyBorder="1" applyAlignment="1" applyProtection="1">
      <alignment horizontal="center" wrapText="1"/>
      <protection hidden="1"/>
    </xf>
    <xf numFmtId="0" fontId="2" fillId="3" borderId="5" xfId="0" applyFont="1" applyFill="1" applyBorder="1" applyAlignment="1" applyProtection="1">
      <alignment horizontal="center" vertical="center"/>
      <protection hidden="1"/>
    </xf>
    <xf numFmtId="0" fontId="2" fillId="3" borderId="6" xfId="0" applyFont="1" applyFill="1" applyBorder="1" applyAlignment="1" applyProtection="1">
      <alignment horizontal="center" vertical="center"/>
      <protection hidden="1"/>
    </xf>
    <xf numFmtId="0" fontId="2" fillId="3" borderId="4" xfId="0" applyFont="1" applyFill="1" applyBorder="1" applyAlignment="1" applyProtection="1">
      <alignment horizontal="center" vertical="center"/>
      <protection hidden="1"/>
    </xf>
    <xf numFmtId="0" fontId="1" fillId="0" borderId="5" xfId="0" applyFont="1" applyFill="1" applyBorder="1" applyAlignment="1" applyProtection="1">
      <alignment horizontal="justify" vertical="center" wrapText="1"/>
      <protection locked="0"/>
    </xf>
    <xf numFmtId="0" fontId="0" fillId="0" borderId="6" xfId="0" applyBorder="1" applyAlignment="1" applyProtection="1">
      <alignment horizontal="justify" vertical="center" wrapText="1"/>
      <protection locked="0"/>
    </xf>
    <xf numFmtId="0" fontId="0" fillId="0" borderId="4" xfId="0" applyBorder="1" applyAlignment="1" applyProtection="1">
      <alignment horizontal="justify" vertical="center" wrapText="1"/>
      <protection locked="0"/>
    </xf>
    <xf numFmtId="0" fontId="6" fillId="3" borderId="15" xfId="0" applyFont="1" applyFill="1" applyBorder="1" applyAlignment="1" applyProtection="1">
      <alignment horizontal="right" vertical="center" wrapText="1"/>
      <protection hidden="1"/>
    </xf>
    <xf numFmtId="0" fontId="6" fillId="3" borderId="10" xfId="0" applyFont="1" applyFill="1" applyBorder="1" applyAlignment="1" applyProtection="1">
      <alignment horizontal="right" vertical="center" wrapText="1"/>
      <protection hidden="1"/>
    </xf>
    <xf numFmtId="2" fontId="1" fillId="4" borderId="5" xfId="0" applyNumberFormat="1" applyFont="1" applyFill="1" applyBorder="1" applyAlignment="1" applyProtection="1">
      <alignment horizontal="center" vertical="center" wrapText="1"/>
      <protection hidden="1"/>
    </xf>
    <xf numFmtId="0" fontId="1" fillId="4" borderId="4" xfId="0" applyFont="1" applyFill="1" applyBorder="1" applyAlignment="1" applyProtection="1">
      <alignment horizontal="center" vertical="center" wrapText="1"/>
      <protection hidden="1"/>
    </xf>
    <xf numFmtId="0" fontId="1" fillId="4" borderId="5" xfId="0" applyFont="1" applyFill="1" applyBorder="1" applyAlignment="1" applyProtection="1">
      <alignment horizontal="center" vertical="center" wrapText="1"/>
      <protection hidden="1"/>
    </xf>
    <xf numFmtId="0" fontId="1" fillId="3" borderId="0" xfId="0" applyFont="1" applyFill="1" applyBorder="1" applyAlignment="1" applyProtection="1">
      <alignment horizontal="right" vertical="center" wrapText="1"/>
      <protection hidden="1"/>
    </xf>
    <xf numFmtId="0" fontId="6" fillId="3" borderId="13" xfId="0" applyFont="1" applyFill="1" applyBorder="1" applyAlignment="1" applyProtection="1">
      <alignment horizontal="center" vertical="top" wrapText="1"/>
      <protection hidden="1"/>
    </xf>
    <xf numFmtId="0" fontId="6" fillId="3" borderId="8" xfId="0" applyFont="1" applyFill="1" applyBorder="1" applyAlignment="1" applyProtection="1">
      <alignment horizontal="center" vertical="top" wrapText="1"/>
      <protection hidden="1"/>
    </xf>
    <xf numFmtId="0" fontId="6" fillId="3" borderId="3" xfId="0" applyFont="1" applyFill="1" applyBorder="1" applyAlignment="1" applyProtection="1">
      <alignment horizontal="center" vertical="top" wrapText="1"/>
      <protection hidden="1"/>
    </xf>
    <xf numFmtId="0" fontId="0" fillId="3" borderId="0" xfId="0" applyFill="1" applyBorder="1" applyAlignment="1" applyProtection="1">
      <alignment horizontal="center"/>
      <protection hidden="1"/>
    </xf>
    <xf numFmtId="0" fontId="0" fillId="3" borderId="10" xfId="0" applyFill="1" applyBorder="1" applyAlignment="1" applyProtection="1">
      <alignment horizontal="center"/>
      <protection hidden="1"/>
    </xf>
    <xf numFmtId="200" fontId="1" fillId="4" borderId="5" xfId="0" applyNumberFormat="1" applyFont="1" applyFill="1" applyBorder="1" applyAlignment="1" applyProtection="1">
      <alignment horizontal="center" vertical="center"/>
      <protection hidden="1"/>
    </xf>
    <xf numFmtId="200" fontId="1" fillId="4" borderId="4" xfId="0" applyNumberFormat="1" applyFont="1" applyFill="1" applyBorder="1" applyAlignment="1" applyProtection="1">
      <alignment horizontal="center" vertical="center"/>
      <protection hidden="1"/>
    </xf>
    <xf numFmtId="200" fontId="1" fillId="4" borderId="5" xfId="0" applyNumberFormat="1" applyFont="1" applyFill="1" applyBorder="1" applyAlignment="1" applyProtection="1">
      <alignment horizontal="center" vertical="center" wrapText="1"/>
      <protection hidden="1"/>
    </xf>
    <xf numFmtId="200" fontId="1" fillId="4" borderId="4" xfId="0" applyNumberFormat="1" applyFont="1" applyFill="1" applyBorder="1" applyAlignment="1" applyProtection="1">
      <alignment horizontal="center" vertical="center" wrapText="1"/>
      <protection hidden="1"/>
    </xf>
    <xf numFmtId="0" fontId="20" fillId="3" borderId="0" xfId="0" applyFont="1" applyFill="1" applyBorder="1" applyAlignment="1" applyProtection="1">
      <alignment horizontal="center"/>
      <protection hidden="1"/>
    </xf>
    <xf numFmtId="0" fontId="1" fillId="5" borderId="0" xfId="0" applyFont="1" applyFill="1" applyBorder="1" applyAlignment="1" applyProtection="1">
      <alignment horizontal="center"/>
      <protection hidden="1"/>
    </xf>
    <xf numFmtId="22" fontId="4" fillId="5" borderId="0" xfId="0" applyNumberFormat="1" applyFont="1" applyFill="1" applyBorder="1" applyAlignment="1" applyProtection="1">
      <alignment horizontal="left"/>
      <protection hidden="1"/>
    </xf>
    <xf numFmtId="0" fontId="4" fillId="5" borderId="0" xfId="0" applyFont="1" applyFill="1" applyBorder="1" applyAlignment="1" applyProtection="1">
      <alignment horizontal="left"/>
      <protection hidden="1"/>
    </xf>
    <xf numFmtId="0" fontId="6" fillId="5" borderId="0" xfId="0" applyFont="1" applyFill="1" applyBorder="1" applyAlignment="1" applyProtection="1">
      <alignment horizontal="center" vertical="top" wrapText="1"/>
      <protection hidden="1"/>
    </xf>
    <xf numFmtId="0" fontId="3" fillId="5" borderId="0" xfId="0" applyFont="1" applyFill="1" applyBorder="1" applyAlignment="1" applyProtection="1">
      <alignment horizontal="center" vertical="center"/>
      <protection hidden="1"/>
    </xf>
    <xf numFmtId="0" fontId="3" fillId="5" borderId="8" xfId="0" applyFont="1" applyFill="1" applyBorder="1" applyAlignment="1" applyProtection="1">
      <alignment horizontal="center" vertical="center"/>
      <protection hidden="1"/>
    </xf>
    <xf numFmtId="0" fontId="3" fillId="5" borderId="0" xfId="0" applyFont="1" applyFill="1" applyBorder="1" applyAlignment="1" applyProtection="1">
      <alignment horizontal="center"/>
      <protection hidden="1"/>
    </xf>
    <xf numFmtId="0" fontId="5" fillId="3" borderId="15" xfId="0" applyFont="1" applyFill="1" applyBorder="1" applyAlignment="1" applyProtection="1">
      <alignment horizontal="center" vertical="center"/>
      <protection hidden="1"/>
    </xf>
    <xf numFmtId="0" fontId="5" fillId="3" borderId="0" xfId="0" applyFont="1" applyFill="1" applyBorder="1" applyAlignment="1" applyProtection="1">
      <alignment horizontal="center" vertical="center"/>
      <protection hidden="1"/>
    </xf>
    <xf numFmtId="0" fontId="43" fillId="3" borderId="9" xfId="0" applyFont="1" applyFill="1" applyBorder="1" applyAlignment="1" applyProtection="1">
      <alignment horizontal="center" wrapText="1"/>
      <protection hidden="1"/>
    </xf>
    <xf numFmtId="0" fontId="43" fillId="3" borderId="11" xfId="0" applyFont="1" applyFill="1" applyBorder="1" applyAlignment="1" applyProtection="1">
      <alignment horizontal="center" wrapText="1"/>
      <protection hidden="1"/>
    </xf>
    <xf numFmtId="0" fontId="4" fillId="3" borderId="6" xfId="0" applyFont="1" applyFill="1" applyBorder="1" applyAlignment="1" applyProtection="1">
      <alignment horizontal="center" wrapText="1"/>
      <protection hidden="1"/>
    </xf>
    <xf numFmtId="0" fontId="4" fillId="3" borderId="4" xfId="0" applyFont="1" applyFill="1" applyBorder="1" applyAlignment="1" applyProtection="1">
      <alignment horizontal="center" wrapText="1"/>
      <protection hidden="1"/>
    </xf>
    <xf numFmtId="0" fontId="4" fillId="3" borderId="9" xfId="0" applyFont="1" applyFill="1" applyBorder="1" applyAlignment="1" applyProtection="1">
      <alignment horizontal="center" wrapText="1"/>
      <protection hidden="1"/>
    </xf>
    <xf numFmtId="0" fontId="4" fillId="3" borderId="11" xfId="0" applyFont="1" applyFill="1" applyBorder="1" applyAlignment="1" applyProtection="1">
      <alignment horizontal="center" wrapText="1"/>
      <protection hidden="1"/>
    </xf>
    <xf numFmtId="0" fontId="10" fillId="3" borderId="15" xfId="0" applyFont="1" applyFill="1" applyBorder="1" applyAlignment="1" applyProtection="1">
      <alignment horizontal="center" vertical="center"/>
      <protection hidden="1"/>
    </xf>
    <xf numFmtId="0" fontId="10" fillId="3" borderId="0" xfId="0" applyFont="1" applyFill="1" applyBorder="1" applyAlignment="1" applyProtection="1">
      <alignment horizontal="center" vertical="center"/>
      <protection hidden="1"/>
    </xf>
    <xf numFmtId="0" fontId="10" fillId="3" borderId="10" xfId="0" applyFont="1" applyFill="1" applyBorder="1" applyAlignment="1" applyProtection="1">
      <alignment horizontal="center" vertical="center"/>
      <protection hidden="1"/>
    </xf>
    <xf numFmtId="0" fontId="1" fillId="3" borderId="15" xfId="0" applyFont="1" applyFill="1" applyBorder="1" applyAlignment="1" applyProtection="1">
      <alignment horizontal="right" vertical="center" wrapText="1"/>
      <protection hidden="1"/>
    </xf>
    <xf numFmtId="0" fontId="1" fillId="3" borderId="10" xfId="0" applyFont="1" applyFill="1" applyBorder="1" applyAlignment="1" applyProtection="1">
      <alignment horizontal="right" vertical="center" wrapText="1"/>
      <protection hidden="1"/>
    </xf>
    <xf numFmtId="0" fontId="10" fillId="3" borderId="15" xfId="0" applyFont="1" applyFill="1" applyBorder="1" applyAlignment="1" applyProtection="1">
      <alignment horizontal="right" vertical="center" wrapText="1"/>
      <protection hidden="1"/>
    </xf>
    <xf numFmtId="0" fontId="10" fillId="3" borderId="10" xfId="0" applyFont="1" applyFill="1" applyBorder="1" applyAlignment="1" applyProtection="1">
      <alignment horizontal="right" vertical="center" wrapText="1"/>
      <protection hidden="1"/>
    </xf>
    <xf numFmtId="200" fontId="10" fillId="3" borderId="15" xfId="0" applyNumberFormat="1" applyFont="1" applyFill="1" applyBorder="1" applyAlignment="1" applyProtection="1">
      <alignment horizontal="right" vertical="center" wrapText="1"/>
      <protection hidden="1"/>
    </xf>
    <xf numFmtId="200" fontId="10" fillId="3" borderId="10" xfId="0" applyNumberFormat="1" applyFont="1" applyFill="1" applyBorder="1" applyAlignment="1" applyProtection="1">
      <alignment horizontal="right" vertical="center" wrapText="1"/>
      <protection hidden="1"/>
    </xf>
    <xf numFmtId="0" fontId="10" fillId="2" borderId="0" xfId="0" applyNumberFormat="1" applyFont="1" applyFill="1" applyBorder="1" applyAlignment="1" applyProtection="1">
      <alignment horizontal="center" vertical="center"/>
      <protection hidden="1"/>
    </xf>
    <xf numFmtId="0" fontId="1" fillId="2" borderId="0" xfId="0" applyNumberFormat="1" applyFont="1" applyFill="1" applyBorder="1" applyAlignment="1" applyProtection="1">
      <alignment horizontal="center" vertical="center" wrapText="1"/>
      <protection hidden="1"/>
    </xf>
    <xf numFmtId="0" fontId="0" fillId="2" borderId="0" xfId="0" applyNumberFormat="1" applyFont="1" applyFill="1" applyBorder="1" applyAlignment="1" applyProtection="1">
      <alignment horizontal="center" vertical="center" wrapText="1"/>
      <protection hidden="1"/>
    </xf>
    <xf numFmtId="0" fontId="10" fillId="2" borderId="0" xfId="0" applyNumberFormat="1" applyFont="1" applyFill="1" applyBorder="1" applyAlignment="1" applyProtection="1">
      <alignment horizontal="center" vertical="center" wrapText="1"/>
      <protection hidden="1"/>
    </xf>
    <xf numFmtId="200" fontId="0" fillId="2" borderId="0" xfId="0" applyNumberFormat="1" applyFont="1" applyFill="1" applyBorder="1" applyAlignment="1" applyProtection="1">
      <alignment horizontal="center" vertical="center" wrapText="1"/>
      <protection hidden="1"/>
    </xf>
    <xf numFmtId="200" fontId="0" fillId="2" borderId="0" xfId="0" applyNumberFormat="1" applyFont="1" applyFill="1" applyBorder="1" applyAlignment="1" applyProtection="1">
      <alignment horizontal="center" vertical="center" wrapText="1"/>
      <protection hidden="1"/>
    </xf>
    <xf numFmtId="0" fontId="1" fillId="2" borderId="0" xfId="0" applyNumberFormat="1" applyFont="1" applyFill="1" applyBorder="1" applyAlignment="1" applyProtection="1">
      <alignment horizontal="center"/>
      <protection hidden="1"/>
    </xf>
    <xf numFmtId="0" fontId="0" fillId="2" borderId="0" xfId="0" applyNumberFormat="1" applyFont="1" applyFill="1" applyBorder="1" applyAlignment="1" applyProtection="1">
      <alignment horizontal="center"/>
      <protection hidden="1"/>
    </xf>
    <xf numFmtId="0" fontId="0" fillId="2" borderId="0" xfId="0" applyNumberFormat="1" applyFont="1" applyFill="1" applyBorder="1" applyAlignment="1" applyProtection="1">
      <alignment horizontal="center" vertical="center"/>
      <protection hidden="1"/>
    </xf>
    <xf numFmtId="0" fontId="1" fillId="2" borderId="0" xfId="0" applyNumberFormat="1" applyFont="1" applyFill="1" applyBorder="1" applyAlignment="1" applyProtection="1">
      <alignment horizontal="center" vertical="center"/>
      <protection hidden="1"/>
    </xf>
    <xf numFmtId="0" fontId="0" fillId="2" borderId="0" xfId="0" applyNumberFormat="1" applyFont="1" applyFill="1" applyBorder="1" applyAlignment="1" applyProtection="1">
      <alignment horizontal="center" vertical="center" wrapText="1"/>
      <protection hidden="1"/>
    </xf>
    <xf numFmtId="0" fontId="0" fillId="2" borderId="0" xfId="0" applyNumberFormat="1" applyFont="1" applyFill="1" applyBorder="1" applyAlignment="1" applyProtection="1">
      <alignment horizontal="center" vertical="center" wrapText="1"/>
      <protection hidden="1"/>
    </xf>
    <xf numFmtId="0" fontId="2" fillId="2" borderId="0" xfId="0" applyNumberFormat="1" applyFont="1" applyFill="1" applyBorder="1" applyAlignment="1" applyProtection="1">
      <alignment horizontal="center" vertical="center" wrapText="1"/>
      <protection hidden="1"/>
    </xf>
    <xf numFmtId="0" fontId="0" fillId="2" borderId="0" xfId="0" applyNumberFormat="1" applyFont="1" applyFill="1" applyBorder="1" applyAlignment="1" applyProtection="1">
      <alignment horizontal="center"/>
      <protection hidden="1"/>
    </xf>
    <xf numFmtId="1" fontId="1" fillId="2" borderId="0" xfId="0" applyNumberFormat="1" applyFont="1" applyFill="1" applyBorder="1" applyAlignment="1" applyProtection="1">
      <alignment horizontal="center" vertical="center"/>
      <protection hidden="1"/>
    </xf>
    <xf numFmtId="0" fontId="10" fillId="2" borderId="0" xfId="0" applyNumberFormat="1" applyFont="1" applyFill="1" applyBorder="1" applyAlignment="1" applyProtection="1">
      <alignment horizontal="center"/>
      <protection hidden="1"/>
    </xf>
    <xf numFmtId="0" fontId="0" fillId="2" borderId="0" xfId="0" applyNumberFormat="1" applyFont="1" applyFill="1" applyBorder="1" applyAlignment="1" applyProtection="1">
      <alignment horizontal="center" vertical="center"/>
      <protection hidden="1"/>
    </xf>
    <xf numFmtId="0" fontId="4" fillId="2" borderId="0" xfId="0" applyNumberFormat="1" applyFont="1" applyFill="1" applyBorder="1" applyAlignment="1" applyProtection="1">
      <alignment horizontal="center" vertical="center" wrapText="1"/>
      <protection hidden="1"/>
    </xf>
    <xf numFmtId="0" fontId="47" fillId="0" borderId="0" xfId="0" applyFont="1" applyFill="1" applyBorder="1" applyAlignment="1" applyProtection="1">
      <alignment horizontal="left" vertical="center"/>
      <protection/>
    </xf>
    <xf numFmtId="0" fontId="47" fillId="0" borderId="0" xfId="0" applyFont="1" applyAlignment="1" applyProtection="1">
      <alignment horizontal="left" vertical="center"/>
      <protection hidden="1"/>
    </xf>
    <xf numFmtId="0" fontId="47" fillId="0" borderId="0" xfId="0" applyFont="1" applyAlignment="1" applyProtection="1">
      <alignment horizontal="left" vertical="center"/>
      <protection/>
    </xf>
    <xf numFmtId="0" fontId="5" fillId="3" borderId="9" xfId="0" applyFont="1" applyFill="1" applyBorder="1" applyAlignment="1" applyProtection="1">
      <alignment horizontal="centerContinuous" vertical="center" wrapText="1"/>
      <protection hidden="1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dxfs count="1">
    <dxf>
      <font>
        <b/>
        <i val="0"/>
      </font>
      <fill>
        <patternFill>
          <bgColor rgb="FF333333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\Configuraci&#243;n%20local\Archivos%20temporales%20de%20Internet\Content.IE5\RQCCIC70\Evaluacion%20Anual%20DG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Evaluacion%201&#176;%20a&#241;o%20a%20Enlac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tas Individuales"/>
      <sheetName val="ACT.EXT."/>
      <sheetName val="eap-SUPERIOR"/>
      <sheetName val="eap-SUP-DESARROLLO"/>
      <sheetName val="eap-Otro Factor a Evaluar"/>
      <sheetName val="eap-JEFE"/>
      <sheetName val="Metas Instit- Colect"/>
      <sheetName val="eap-AUTO"/>
      <sheetName val="APOR.DEST."/>
      <sheetName val="Resumen personal"/>
      <sheetName val="tablas de calcul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CIFM"/>
      <sheetName val="ACT.EXT."/>
      <sheetName val="vcai-SUPERIOR"/>
      <sheetName val="vcai-DESARROLLO"/>
      <sheetName val="CAPACITACION"/>
      <sheetName val="vcai-3° EVALUADOR"/>
      <sheetName val="VCCOGR"/>
      <sheetName val="vcai-AUTO"/>
      <sheetName val="APOR.DEST."/>
      <sheetName val="Resumen personal"/>
      <sheetName val="tablas de calcul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IV139"/>
  <sheetViews>
    <sheetView showGridLines="0" tabSelected="1" zoomScale="85" zoomScaleNormal="85" zoomScaleSheetLayoutView="50" workbookViewId="0" topLeftCell="A1">
      <selection activeCell="A1" sqref="A1"/>
    </sheetView>
  </sheetViews>
  <sheetFormatPr defaultColWidth="11.421875" defaultRowHeight="24" customHeight="1" zeroHeight="1"/>
  <cols>
    <col min="1" max="1" width="1.7109375" style="127" customWidth="1"/>
    <col min="2" max="2" width="15.8515625" style="12" customWidth="1"/>
    <col min="3" max="3" width="8.8515625" style="12" customWidth="1"/>
    <col min="4" max="4" width="14.140625" style="12" customWidth="1"/>
    <col min="5" max="5" width="18.421875" style="12" customWidth="1"/>
    <col min="6" max="6" width="8.28125" style="12" customWidth="1"/>
    <col min="7" max="7" width="24.57421875" style="12" customWidth="1"/>
    <col min="8" max="8" width="24.8515625" style="12" customWidth="1"/>
    <col min="9" max="9" width="26.8515625" style="12" customWidth="1"/>
    <col min="10" max="10" width="25.421875" style="12" customWidth="1"/>
    <col min="11" max="11" width="17.140625" style="12" customWidth="1"/>
    <col min="12" max="12" width="1.7109375" style="127" customWidth="1"/>
    <col min="13" max="16384" width="13.421875" style="43" hidden="1" customWidth="1"/>
  </cols>
  <sheetData>
    <row r="1" spans="2:11" s="127" customFormat="1" ht="3" customHeight="1">
      <c r="B1" s="135"/>
      <c r="C1" s="135"/>
      <c r="D1" s="135"/>
      <c r="E1" s="135"/>
      <c r="F1" s="135"/>
      <c r="G1" s="135"/>
      <c r="H1" s="135"/>
      <c r="I1" s="135"/>
      <c r="J1" s="135"/>
      <c r="K1" s="135"/>
    </row>
    <row r="2" spans="1:62" s="115" customFormat="1" ht="27.75" customHeight="1">
      <c r="A2" s="128"/>
      <c r="B2" s="546" t="s">
        <v>382</v>
      </c>
      <c r="C2" s="547"/>
      <c r="D2" s="547"/>
      <c r="E2" s="547"/>
      <c r="F2" s="547"/>
      <c r="G2" s="547"/>
      <c r="H2" s="547"/>
      <c r="I2" s="547"/>
      <c r="J2" s="547"/>
      <c r="K2" s="548"/>
      <c r="L2" s="127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  <c r="AD2" s="116"/>
      <c r="AE2" s="116"/>
      <c r="AF2" s="116"/>
      <c r="AG2" s="116"/>
      <c r="AH2" s="116"/>
      <c r="AI2" s="116"/>
      <c r="AJ2" s="116"/>
      <c r="AK2" s="116"/>
      <c r="AL2" s="116"/>
      <c r="AM2" s="116"/>
      <c r="AN2" s="116"/>
      <c r="AO2" s="116"/>
      <c r="AP2" s="116"/>
      <c r="AQ2" s="116"/>
      <c r="AR2" s="116"/>
      <c r="AS2" s="116"/>
      <c r="AT2" s="116"/>
      <c r="AU2" s="116"/>
      <c r="AV2" s="116"/>
      <c r="AW2" s="116"/>
      <c r="AX2" s="116"/>
      <c r="AY2" s="116"/>
      <c r="AZ2" s="116"/>
      <c r="BA2" s="116"/>
      <c r="BB2" s="116"/>
      <c r="BC2" s="116"/>
      <c r="BD2" s="116"/>
      <c r="BE2" s="116"/>
      <c r="BF2" s="116"/>
      <c r="BG2" s="116"/>
      <c r="BH2" s="116"/>
      <c r="BI2" s="116"/>
      <c r="BJ2" s="116"/>
    </row>
    <row r="3" spans="2:62" s="129" customFormat="1" ht="3" customHeight="1"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27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4"/>
      <c r="AC3" s="134"/>
      <c r="AD3" s="134"/>
      <c r="AE3" s="134"/>
      <c r="AF3" s="134"/>
      <c r="AG3" s="134"/>
      <c r="AH3" s="134"/>
      <c r="AI3" s="134"/>
      <c r="AJ3" s="134"/>
      <c r="AK3" s="134"/>
      <c r="AL3" s="134"/>
      <c r="AM3" s="134"/>
      <c r="AN3" s="134"/>
      <c r="AO3" s="134"/>
      <c r="AP3" s="134"/>
      <c r="AQ3" s="134"/>
      <c r="AR3" s="134"/>
      <c r="AS3" s="134"/>
      <c r="AT3" s="134"/>
      <c r="AU3" s="134"/>
      <c r="AV3" s="134"/>
      <c r="AW3" s="134"/>
      <c r="AX3" s="134"/>
      <c r="AY3" s="134"/>
      <c r="AZ3" s="134"/>
      <c r="BA3" s="134"/>
      <c r="BB3" s="134"/>
      <c r="BC3" s="134"/>
      <c r="BD3" s="134"/>
      <c r="BE3" s="134"/>
      <c r="BF3" s="134"/>
      <c r="BG3" s="134"/>
      <c r="BH3" s="134"/>
      <c r="BI3" s="134"/>
      <c r="BJ3" s="134"/>
    </row>
    <row r="4" spans="2:11" ht="39.75" customHeight="1">
      <c r="B4" s="549"/>
      <c r="C4" s="550"/>
      <c r="D4" s="550"/>
      <c r="E4" s="550"/>
      <c r="F4" s="262"/>
      <c r="G4" s="263"/>
      <c r="H4" s="264"/>
      <c r="I4" s="265"/>
      <c r="J4" s="264"/>
      <c r="K4" s="266"/>
    </row>
    <row r="5" spans="2:11" ht="9.75" customHeight="1">
      <c r="B5" s="551" t="s">
        <v>287</v>
      </c>
      <c r="C5" s="552"/>
      <c r="D5" s="552"/>
      <c r="E5" s="552"/>
      <c r="F5" s="209"/>
      <c r="G5" s="273" t="s">
        <v>288</v>
      </c>
      <c r="H5" s="122"/>
      <c r="I5" s="273" t="s">
        <v>289</v>
      </c>
      <c r="J5" s="122"/>
      <c r="K5" s="318" t="s">
        <v>290</v>
      </c>
    </row>
    <row r="6" spans="2:11" ht="46.5" customHeight="1">
      <c r="B6" s="507"/>
      <c r="C6" s="504"/>
      <c r="D6" s="504"/>
      <c r="E6" s="504"/>
      <c r="F6" s="210"/>
      <c r="G6" s="504"/>
      <c r="H6" s="504"/>
      <c r="I6" s="504"/>
      <c r="J6" s="504"/>
      <c r="K6" s="505"/>
    </row>
    <row r="7" spans="2:256" ht="12.75" customHeight="1">
      <c r="B7" s="551" t="s">
        <v>291</v>
      </c>
      <c r="C7" s="552"/>
      <c r="D7" s="552"/>
      <c r="E7" s="552"/>
      <c r="F7" s="209"/>
      <c r="G7" s="553" t="s">
        <v>292</v>
      </c>
      <c r="H7" s="553"/>
      <c r="I7" s="553"/>
      <c r="J7" s="553"/>
      <c r="K7" s="554"/>
      <c r="L7" s="13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  <c r="AW7" s="84"/>
      <c r="AX7" s="84"/>
      <c r="AY7" s="84"/>
      <c r="AZ7" s="84"/>
      <c r="BA7" s="84"/>
      <c r="BB7" s="84"/>
      <c r="BC7" s="84"/>
      <c r="BD7" s="84"/>
      <c r="BE7" s="84"/>
      <c r="BF7" s="84"/>
      <c r="BG7" s="84"/>
      <c r="BH7" s="84"/>
      <c r="BI7" s="84"/>
      <c r="BJ7" s="84"/>
      <c r="BK7" s="83"/>
      <c r="BL7" s="83"/>
      <c r="BM7" s="83"/>
      <c r="BN7" s="83"/>
      <c r="BO7" s="83"/>
      <c r="BP7" s="83"/>
      <c r="BQ7" s="83"/>
      <c r="BR7" s="83"/>
      <c r="BS7" s="83"/>
      <c r="BT7" s="83"/>
      <c r="BU7" s="83"/>
      <c r="BV7" s="83"/>
      <c r="BW7" s="83"/>
      <c r="BX7" s="83"/>
      <c r="BY7" s="83"/>
      <c r="BZ7" s="83"/>
      <c r="CA7" s="83"/>
      <c r="CB7" s="83"/>
      <c r="CC7" s="83"/>
      <c r="CD7" s="83"/>
      <c r="CE7" s="83"/>
      <c r="CF7" s="83"/>
      <c r="CG7" s="83"/>
      <c r="CH7" s="83"/>
      <c r="CI7" s="83"/>
      <c r="CJ7" s="83"/>
      <c r="CK7" s="83"/>
      <c r="CL7" s="83"/>
      <c r="CM7" s="83"/>
      <c r="CN7" s="83"/>
      <c r="CO7" s="83"/>
      <c r="CP7" s="83"/>
      <c r="CQ7" s="83"/>
      <c r="CR7" s="83"/>
      <c r="CS7" s="83"/>
      <c r="CT7" s="83"/>
      <c r="CU7" s="83"/>
      <c r="CV7" s="83"/>
      <c r="CW7" s="83"/>
      <c r="CX7" s="83"/>
      <c r="CY7" s="83"/>
      <c r="CZ7" s="83"/>
      <c r="DA7" s="83"/>
      <c r="DB7" s="83"/>
      <c r="DC7" s="83"/>
      <c r="DD7" s="83"/>
      <c r="DE7" s="83"/>
      <c r="DF7" s="83"/>
      <c r="DG7" s="83"/>
      <c r="DH7" s="83"/>
      <c r="DI7" s="83"/>
      <c r="DJ7" s="83"/>
      <c r="DK7" s="83"/>
      <c r="DL7" s="83"/>
      <c r="DM7" s="83"/>
      <c r="DN7" s="83"/>
      <c r="DO7" s="83"/>
      <c r="DP7" s="83"/>
      <c r="DQ7" s="83"/>
      <c r="DR7" s="83"/>
      <c r="DS7" s="83"/>
      <c r="DT7" s="83"/>
      <c r="DU7" s="83"/>
      <c r="DV7" s="83"/>
      <c r="DW7" s="83"/>
      <c r="DX7" s="83"/>
      <c r="DY7" s="83"/>
      <c r="DZ7" s="83"/>
      <c r="EA7" s="83"/>
      <c r="EB7" s="83"/>
      <c r="EC7" s="83"/>
      <c r="ED7" s="83"/>
      <c r="EE7" s="83"/>
      <c r="EF7" s="83"/>
      <c r="EG7" s="83"/>
      <c r="EH7" s="83"/>
      <c r="EI7" s="83"/>
      <c r="EJ7" s="83"/>
      <c r="EK7" s="83"/>
      <c r="EL7" s="83"/>
      <c r="EM7" s="83"/>
      <c r="EN7" s="83"/>
      <c r="EO7" s="83"/>
      <c r="EP7" s="83"/>
      <c r="EQ7" s="83"/>
      <c r="ER7" s="83"/>
      <c r="ES7" s="83"/>
      <c r="ET7" s="83"/>
      <c r="EU7" s="83"/>
      <c r="EV7" s="83"/>
      <c r="EW7" s="83"/>
      <c r="EX7" s="83"/>
      <c r="EY7" s="83"/>
      <c r="EZ7" s="83"/>
      <c r="FA7" s="83"/>
      <c r="FB7" s="83"/>
      <c r="FC7" s="83"/>
      <c r="FD7" s="83"/>
      <c r="FE7" s="83"/>
      <c r="FF7" s="83"/>
      <c r="FG7" s="83"/>
      <c r="FH7" s="83"/>
      <c r="FI7" s="83"/>
      <c r="FJ7" s="83"/>
      <c r="FK7" s="83"/>
      <c r="FL7" s="83"/>
      <c r="FM7" s="83"/>
      <c r="FN7" s="83"/>
      <c r="FO7" s="83"/>
      <c r="FP7" s="83"/>
      <c r="FQ7" s="83"/>
      <c r="FR7" s="83"/>
      <c r="FS7" s="83"/>
      <c r="FT7" s="83"/>
      <c r="FU7" s="83"/>
      <c r="FV7" s="83"/>
      <c r="FW7" s="83"/>
      <c r="FX7" s="83"/>
      <c r="FY7" s="83"/>
      <c r="FZ7" s="83"/>
      <c r="GA7" s="83"/>
      <c r="GB7" s="83"/>
      <c r="GC7" s="83"/>
      <c r="GD7" s="83"/>
      <c r="GE7" s="83"/>
      <c r="GF7" s="83"/>
      <c r="GG7" s="83"/>
      <c r="GH7" s="83"/>
      <c r="GI7" s="83"/>
      <c r="GJ7" s="83"/>
      <c r="GK7" s="83"/>
      <c r="GL7" s="83"/>
      <c r="GM7" s="83"/>
      <c r="GN7" s="83"/>
      <c r="GO7" s="83"/>
      <c r="GP7" s="83"/>
      <c r="GQ7" s="83"/>
      <c r="GR7" s="83"/>
      <c r="GS7" s="83"/>
      <c r="GT7" s="83"/>
      <c r="GU7" s="83"/>
      <c r="GV7" s="83"/>
      <c r="GW7" s="83"/>
      <c r="GX7" s="83"/>
      <c r="GY7" s="83"/>
      <c r="GZ7" s="83"/>
      <c r="HA7" s="83"/>
      <c r="HB7" s="83"/>
      <c r="HC7" s="83"/>
      <c r="HD7" s="83"/>
      <c r="HE7" s="83"/>
      <c r="HF7" s="83"/>
      <c r="HG7" s="83"/>
      <c r="HH7" s="83"/>
      <c r="HI7" s="83"/>
      <c r="HJ7" s="83"/>
      <c r="HK7" s="83"/>
      <c r="HL7" s="83"/>
      <c r="HM7" s="83"/>
      <c r="HN7" s="83"/>
      <c r="HO7" s="83"/>
      <c r="HP7" s="83"/>
      <c r="HQ7" s="83"/>
      <c r="HR7" s="83"/>
      <c r="HS7" s="83"/>
      <c r="HT7" s="83"/>
      <c r="HU7" s="83"/>
      <c r="HV7" s="83"/>
      <c r="HW7" s="83"/>
      <c r="HX7" s="83"/>
      <c r="HY7" s="83"/>
      <c r="HZ7" s="83"/>
      <c r="IA7" s="83"/>
      <c r="IB7" s="83"/>
      <c r="IC7" s="83"/>
      <c r="ID7" s="83"/>
      <c r="IE7" s="83"/>
      <c r="IF7" s="83"/>
      <c r="IG7" s="83"/>
      <c r="IH7" s="83"/>
      <c r="II7" s="83"/>
      <c r="IJ7" s="83"/>
      <c r="IK7" s="83"/>
      <c r="IL7" s="83"/>
      <c r="IM7" s="83"/>
      <c r="IN7" s="83"/>
      <c r="IO7" s="83"/>
      <c r="IP7" s="83"/>
      <c r="IQ7" s="83"/>
      <c r="IR7" s="83"/>
      <c r="IS7" s="83"/>
      <c r="IT7" s="83"/>
      <c r="IU7" s="83"/>
      <c r="IV7" s="83"/>
    </row>
    <row r="8" spans="2:11" ht="26.25" customHeight="1">
      <c r="B8" s="507"/>
      <c r="C8" s="504"/>
      <c r="D8" s="504"/>
      <c r="E8" s="504"/>
      <c r="F8" s="504"/>
      <c r="G8" s="504"/>
      <c r="H8" s="504"/>
      <c r="I8" s="504"/>
      <c r="J8" s="504"/>
      <c r="K8" s="505"/>
    </row>
    <row r="9" spans="2:11" ht="12.75" customHeight="1">
      <c r="B9" s="502" t="s">
        <v>347</v>
      </c>
      <c r="C9" s="503"/>
      <c r="D9" s="503"/>
      <c r="E9" s="503"/>
      <c r="F9" s="503"/>
      <c r="G9" s="503"/>
      <c r="H9" s="503"/>
      <c r="I9" s="503"/>
      <c r="J9" s="503"/>
      <c r="K9" s="500"/>
    </row>
    <row r="10" spans="2:11" ht="26.25" customHeight="1">
      <c r="B10" s="501"/>
      <c r="C10" s="499"/>
      <c r="D10" s="499"/>
      <c r="E10" s="499"/>
      <c r="F10" s="499"/>
      <c r="G10" s="499"/>
      <c r="H10" s="499"/>
      <c r="I10" s="499"/>
      <c r="J10" s="499"/>
      <c r="K10" s="538"/>
    </row>
    <row r="11" spans="2:11" ht="12.75" customHeight="1">
      <c r="B11" s="539" t="s">
        <v>293</v>
      </c>
      <c r="C11" s="540"/>
      <c r="D11" s="540"/>
      <c r="E11" s="540"/>
      <c r="F11" s="540"/>
      <c r="G11" s="540"/>
      <c r="H11" s="540"/>
      <c r="I11" s="540"/>
      <c r="J11" s="540"/>
      <c r="K11" s="541"/>
    </row>
    <row r="12" ht="2.25" customHeight="1"/>
    <row r="13" spans="2:11" ht="24.75" customHeight="1">
      <c r="B13" s="524" t="s">
        <v>282</v>
      </c>
      <c r="C13" s="525"/>
      <c r="D13" s="525"/>
      <c r="E13" s="525"/>
      <c r="F13" s="526"/>
      <c r="G13" s="579" t="s">
        <v>17</v>
      </c>
      <c r="H13" s="580"/>
      <c r="I13" s="580"/>
      <c r="J13" s="580"/>
      <c r="K13" s="581"/>
    </row>
    <row r="14" spans="2:11" ht="24.75" customHeight="1">
      <c r="B14" s="527"/>
      <c r="C14" s="528"/>
      <c r="D14" s="528"/>
      <c r="E14" s="528"/>
      <c r="F14" s="529"/>
      <c r="G14" s="410" t="s">
        <v>294</v>
      </c>
      <c r="H14" s="410" t="s">
        <v>13</v>
      </c>
      <c r="I14" s="410" t="s">
        <v>295</v>
      </c>
      <c r="J14" s="410" t="s">
        <v>296</v>
      </c>
      <c r="K14" s="555" t="s">
        <v>88</v>
      </c>
    </row>
    <row r="15" spans="2:11" ht="121.5" customHeight="1">
      <c r="B15" s="542"/>
      <c r="C15" s="542"/>
      <c r="D15" s="542"/>
      <c r="E15" s="542"/>
      <c r="F15" s="542"/>
      <c r="G15" s="411" t="s">
        <v>300</v>
      </c>
      <c r="H15" s="96"/>
      <c r="I15" s="96"/>
      <c r="J15" s="96"/>
      <c r="K15" s="556"/>
    </row>
    <row r="16" spans="2:11" ht="25.5" customHeight="1">
      <c r="B16" s="530" t="s">
        <v>15</v>
      </c>
      <c r="C16" s="531"/>
      <c r="D16" s="52"/>
      <c r="E16" s="85" t="s">
        <v>16</v>
      </c>
      <c r="F16" s="117"/>
      <c r="G16" s="51"/>
      <c r="H16" s="51"/>
      <c r="I16" s="51"/>
      <c r="J16" s="51"/>
      <c r="K16" s="119"/>
    </row>
    <row r="17" spans="2:11" ht="24.75" customHeight="1">
      <c r="B17" s="524" t="s">
        <v>283</v>
      </c>
      <c r="C17" s="525"/>
      <c r="D17" s="525"/>
      <c r="E17" s="525"/>
      <c r="F17" s="526"/>
      <c r="G17" s="579" t="s">
        <v>17</v>
      </c>
      <c r="H17" s="580"/>
      <c r="I17" s="580"/>
      <c r="J17" s="580"/>
      <c r="K17" s="581"/>
    </row>
    <row r="18" spans="2:11" ht="24.75" customHeight="1">
      <c r="B18" s="527"/>
      <c r="C18" s="528"/>
      <c r="D18" s="528"/>
      <c r="E18" s="528"/>
      <c r="F18" s="529"/>
      <c r="G18" s="410" t="s">
        <v>294</v>
      </c>
      <c r="H18" s="410" t="s">
        <v>13</v>
      </c>
      <c r="I18" s="410" t="s">
        <v>295</v>
      </c>
      <c r="J18" s="410" t="s">
        <v>296</v>
      </c>
      <c r="K18" s="555" t="s">
        <v>88</v>
      </c>
    </row>
    <row r="19" spans="2:11" ht="123.75" customHeight="1">
      <c r="B19" s="535"/>
      <c r="C19" s="535"/>
      <c r="D19" s="535"/>
      <c r="E19" s="535"/>
      <c r="F19" s="535"/>
      <c r="G19" s="411" t="s">
        <v>300</v>
      </c>
      <c r="H19" s="96"/>
      <c r="I19" s="96"/>
      <c r="J19" s="96"/>
      <c r="K19" s="556"/>
    </row>
    <row r="20" spans="2:11" ht="25.5" customHeight="1">
      <c r="B20" s="530" t="s">
        <v>15</v>
      </c>
      <c r="C20" s="531"/>
      <c r="D20" s="40"/>
      <c r="E20" s="85" t="s">
        <v>16</v>
      </c>
      <c r="F20" s="117"/>
      <c r="G20" s="5"/>
      <c r="H20" s="5"/>
      <c r="I20" s="5"/>
      <c r="J20" s="5"/>
      <c r="K20" s="93"/>
    </row>
    <row r="21" spans="2:11" ht="24.75" customHeight="1">
      <c r="B21" s="524" t="s">
        <v>284</v>
      </c>
      <c r="C21" s="525"/>
      <c r="D21" s="525"/>
      <c r="E21" s="525"/>
      <c r="F21" s="526"/>
      <c r="G21" s="579" t="s">
        <v>17</v>
      </c>
      <c r="H21" s="580"/>
      <c r="I21" s="580"/>
      <c r="J21" s="580"/>
      <c r="K21" s="581"/>
    </row>
    <row r="22" spans="2:11" ht="24.75" customHeight="1">
      <c r="B22" s="527"/>
      <c r="C22" s="528"/>
      <c r="D22" s="528"/>
      <c r="E22" s="528"/>
      <c r="F22" s="529"/>
      <c r="G22" s="410" t="s">
        <v>294</v>
      </c>
      <c r="H22" s="410" t="s">
        <v>13</v>
      </c>
      <c r="I22" s="410" t="s">
        <v>295</v>
      </c>
      <c r="J22" s="410" t="s">
        <v>296</v>
      </c>
      <c r="K22" s="555" t="s">
        <v>88</v>
      </c>
    </row>
    <row r="23" spans="2:11" ht="123.75" customHeight="1">
      <c r="B23" s="535"/>
      <c r="C23" s="535"/>
      <c r="D23" s="535"/>
      <c r="E23" s="535"/>
      <c r="F23" s="535"/>
      <c r="G23" s="411" t="s">
        <v>300</v>
      </c>
      <c r="H23" s="96"/>
      <c r="I23" s="96"/>
      <c r="J23" s="96"/>
      <c r="K23" s="556"/>
    </row>
    <row r="24" spans="2:11" ht="25.5" customHeight="1">
      <c r="B24" s="530" t="s">
        <v>15</v>
      </c>
      <c r="C24" s="531"/>
      <c r="D24" s="40"/>
      <c r="E24" s="85" t="s">
        <v>16</v>
      </c>
      <c r="F24" s="117"/>
      <c r="G24" s="5"/>
      <c r="H24" s="5"/>
      <c r="I24" s="5"/>
      <c r="J24" s="5"/>
      <c r="K24" s="93"/>
    </row>
    <row r="25" spans="2:11" ht="24.75" customHeight="1">
      <c r="B25" s="524" t="s">
        <v>285</v>
      </c>
      <c r="C25" s="525"/>
      <c r="D25" s="525"/>
      <c r="E25" s="525"/>
      <c r="F25" s="526"/>
      <c r="G25" s="579" t="s">
        <v>17</v>
      </c>
      <c r="H25" s="580"/>
      <c r="I25" s="580"/>
      <c r="J25" s="580"/>
      <c r="K25" s="581"/>
    </row>
    <row r="26" spans="2:11" ht="24.75" customHeight="1">
      <c r="B26" s="527"/>
      <c r="C26" s="528"/>
      <c r="D26" s="528"/>
      <c r="E26" s="528"/>
      <c r="F26" s="529"/>
      <c r="G26" s="410" t="s">
        <v>294</v>
      </c>
      <c r="H26" s="410" t="s">
        <v>13</v>
      </c>
      <c r="I26" s="410" t="s">
        <v>295</v>
      </c>
      <c r="J26" s="410" t="s">
        <v>296</v>
      </c>
      <c r="K26" s="555" t="s">
        <v>88</v>
      </c>
    </row>
    <row r="27" spans="2:11" ht="123.75" customHeight="1">
      <c r="B27" s="535" t="s">
        <v>180</v>
      </c>
      <c r="C27" s="535"/>
      <c r="D27" s="535"/>
      <c r="E27" s="535"/>
      <c r="F27" s="535"/>
      <c r="G27" s="411" t="s">
        <v>300</v>
      </c>
      <c r="H27" s="42"/>
      <c r="I27" s="42"/>
      <c r="J27" s="42"/>
      <c r="K27" s="556"/>
    </row>
    <row r="28" spans="2:11" ht="25.5" customHeight="1">
      <c r="B28" s="530" t="s">
        <v>15</v>
      </c>
      <c r="C28" s="531"/>
      <c r="D28" s="53"/>
      <c r="E28" s="85" t="s">
        <v>16</v>
      </c>
      <c r="F28" s="117"/>
      <c r="G28" s="5"/>
      <c r="H28" s="5"/>
      <c r="I28" s="5"/>
      <c r="J28" s="5"/>
      <c r="K28" s="5"/>
    </row>
    <row r="29" spans="1:12" s="111" customFormat="1" ht="24.75" customHeight="1">
      <c r="A29" s="130"/>
      <c r="B29" s="524" t="s">
        <v>286</v>
      </c>
      <c r="C29" s="525"/>
      <c r="D29" s="525"/>
      <c r="E29" s="525"/>
      <c r="F29" s="526"/>
      <c r="G29" s="521" t="s">
        <v>17</v>
      </c>
      <c r="H29" s="522"/>
      <c r="I29" s="522"/>
      <c r="J29" s="522"/>
      <c r="K29" s="523"/>
      <c r="L29" s="130"/>
    </row>
    <row r="30" spans="2:11" ht="24.75" customHeight="1">
      <c r="B30" s="532"/>
      <c r="C30" s="533"/>
      <c r="D30" s="533"/>
      <c r="E30" s="533"/>
      <c r="F30" s="534"/>
      <c r="G30" s="410" t="s">
        <v>294</v>
      </c>
      <c r="H30" s="410" t="s">
        <v>13</v>
      </c>
      <c r="I30" s="410" t="s">
        <v>295</v>
      </c>
      <c r="J30" s="410" t="s">
        <v>296</v>
      </c>
      <c r="K30" s="555" t="s">
        <v>88</v>
      </c>
    </row>
    <row r="31" spans="2:11" ht="123.75" customHeight="1">
      <c r="B31" s="535" t="s">
        <v>181</v>
      </c>
      <c r="C31" s="535"/>
      <c r="D31" s="535"/>
      <c r="E31" s="535"/>
      <c r="F31" s="535"/>
      <c r="G31" s="411" t="s">
        <v>300</v>
      </c>
      <c r="H31" s="42"/>
      <c r="I31" s="42"/>
      <c r="J31" s="42"/>
      <c r="K31" s="556"/>
    </row>
    <row r="32" spans="2:11" ht="25.5" customHeight="1">
      <c r="B32" s="530" t="s">
        <v>15</v>
      </c>
      <c r="C32" s="531"/>
      <c r="D32" s="40"/>
      <c r="E32" s="85" t="s">
        <v>16</v>
      </c>
      <c r="F32" s="117"/>
      <c r="G32" s="5"/>
      <c r="H32" s="5"/>
      <c r="I32" s="5"/>
      <c r="J32" s="5"/>
      <c r="K32" s="5"/>
    </row>
    <row r="33" spans="2:11" s="127" customFormat="1" ht="3" customHeight="1">
      <c r="B33" s="196"/>
      <c r="C33" s="197"/>
      <c r="D33" s="198"/>
      <c r="E33" s="160"/>
      <c r="F33" s="199"/>
      <c r="G33" s="177"/>
      <c r="H33" s="177"/>
      <c r="I33" s="177"/>
      <c r="J33" s="177"/>
      <c r="K33" s="135"/>
    </row>
    <row r="34" spans="2:11" ht="24" customHeight="1">
      <c r="B34" s="200" t="s">
        <v>47</v>
      </c>
      <c r="C34" s="519">
        <f>'tablas de calculo'!AE1</f>
        <v>0</v>
      </c>
      <c r="D34" s="520"/>
      <c r="E34" s="208">
        <f>SUM(F16,F20,F24,F28,F32)</f>
        <v>0</v>
      </c>
      <c r="F34" s="536"/>
      <c r="G34" s="536"/>
      <c r="H34" s="536"/>
      <c r="I34" s="163"/>
      <c r="J34" s="163"/>
      <c r="K34" s="163"/>
    </row>
    <row r="35" spans="2:11" ht="24" customHeight="1">
      <c r="B35" s="200" t="s">
        <v>48</v>
      </c>
      <c r="C35" s="519">
        <f>'tablas de calculo'!AE2</f>
        <v>0</v>
      </c>
      <c r="D35" s="520"/>
      <c r="E35" s="135"/>
      <c r="F35" s="536"/>
      <c r="G35" s="536"/>
      <c r="H35" s="536"/>
      <c r="I35" s="163"/>
      <c r="J35" s="163"/>
      <c r="K35" s="163"/>
    </row>
    <row r="36" spans="2:11" ht="24" customHeight="1">
      <c r="B36" s="200" t="s">
        <v>49</v>
      </c>
      <c r="C36" s="519">
        <f>'tablas de calculo'!AE3</f>
        <v>0</v>
      </c>
      <c r="D36" s="520"/>
      <c r="E36" s="135"/>
      <c r="F36" s="536"/>
      <c r="G36" s="536"/>
      <c r="H36" s="536"/>
      <c r="I36" s="163"/>
      <c r="J36" s="560"/>
      <c r="K36" s="560"/>
    </row>
    <row r="37" spans="2:11" ht="24" customHeight="1">
      <c r="B37" s="200" t="s">
        <v>182</v>
      </c>
      <c r="C37" s="519">
        <f>'tablas de calculo'!AE4</f>
        <v>0</v>
      </c>
      <c r="D37" s="520"/>
      <c r="E37" s="207"/>
      <c r="F37" s="537" t="s">
        <v>299</v>
      </c>
      <c r="G37" s="537"/>
      <c r="H37" s="537"/>
      <c r="I37" s="163"/>
      <c r="J37" s="560"/>
      <c r="K37" s="560"/>
    </row>
    <row r="38" spans="1:12" s="89" customFormat="1" ht="24" customHeight="1" thickBot="1">
      <c r="A38" s="131"/>
      <c r="B38" s="200" t="s">
        <v>183</v>
      </c>
      <c r="C38" s="566">
        <f>'tablas de calculo'!AE5</f>
        <v>0</v>
      </c>
      <c r="D38" s="567"/>
      <c r="E38" s="207"/>
      <c r="F38" s="536"/>
      <c r="G38" s="536"/>
      <c r="H38" s="536"/>
      <c r="I38" s="163"/>
      <c r="J38" s="560"/>
      <c r="K38" s="560"/>
      <c r="L38" s="127"/>
    </row>
    <row r="39" spans="1:12" s="89" customFormat="1" ht="37.5" customHeight="1">
      <c r="A39" s="131"/>
      <c r="B39" s="201" t="s">
        <v>6</v>
      </c>
      <c r="C39" s="568" t="str">
        <f>'tablas de calculo'!AE7</f>
        <v>Revisa las ponderaciones</v>
      </c>
      <c r="D39" s="569"/>
      <c r="E39" s="207"/>
      <c r="F39" s="513"/>
      <c r="G39" s="513"/>
      <c r="H39" s="513"/>
      <c r="I39" s="163"/>
      <c r="J39" s="561"/>
      <c r="K39" s="561"/>
      <c r="L39" s="127"/>
    </row>
    <row r="40" spans="1:12" s="89" customFormat="1" ht="19.5" customHeight="1">
      <c r="A40" s="131"/>
      <c r="B40" s="563" t="s">
        <v>7</v>
      </c>
      <c r="C40" s="570" t="str">
        <f>'tablas de calculo'!AE8</f>
        <v>Aplique la evaluación</v>
      </c>
      <c r="D40" s="571"/>
      <c r="E40" s="207"/>
      <c r="F40" s="514" t="s">
        <v>298</v>
      </c>
      <c r="G40" s="514"/>
      <c r="H40" s="514"/>
      <c r="I40" s="163"/>
      <c r="J40" s="559" t="s">
        <v>32</v>
      </c>
      <c r="K40" s="559"/>
      <c r="L40" s="127"/>
    </row>
    <row r="41" spans="1:12" s="89" customFormat="1" ht="19.5" customHeight="1">
      <c r="A41" s="131"/>
      <c r="B41" s="564"/>
      <c r="C41" s="570"/>
      <c r="D41" s="571"/>
      <c r="E41" s="203"/>
      <c r="F41" s="203"/>
      <c r="G41" s="203"/>
      <c r="H41" s="163"/>
      <c r="I41" s="203"/>
      <c r="J41" s="203"/>
      <c r="K41" s="203"/>
      <c r="L41" s="127"/>
    </row>
    <row r="42" spans="1:12" s="89" customFormat="1" ht="13.5" customHeight="1">
      <c r="A42" s="131"/>
      <c r="B42" s="202"/>
      <c r="C42" s="159"/>
      <c r="D42" s="203"/>
      <c r="E42" s="203"/>
      <c r="F42" s="203"/>
      <c r="G42" s="203"/>
      <c r="H42" s="163"/>
      <c r="I42" s="203"/>
      <c r="J42" s="203"/>
      <c r="K42" s="203"/>
      <c r="L42" s="127"/>
    </row>
    <row r="43" spans="1:12" s="89" customFormat="1" ht="32.25" customHeight="1">
      <c r="A43" s="131"/>
      <c r="B43" s="202"/>
      <c r="C43" s="159"/>
      <c r="D43" s="203"/>
      <c r="E43" s="565"/>
      <c r="F43" s="565"/>
      <c r="G43" s="205"/>
      <c r="H43" s="412"/>
      <c r="I43" s="187"/>
      <c r="J43" s="187"/>
      <c r="K43" s="187"/>
      <c r="L43" s="127"/>
    </row>
    <row r="44" spans="1:12" s="89" customFormat="1" ht="14.25" customHeight="1">
      <c r="A44" s="131"/>
      <c r="B44" s="202"/>
      <c r="C44" s="159"/>
      <c r="D44" s="203"/>
      <c r="E44" s="503" t="s">
        <v>74</v>
      </c>
      <c r="F44" s="503"/>
      <c r="G44" s="204"/>
      <c r="H44" s="195" t="s">
        <v>297</v>
      </c>
      <c r="I44" s="163"/>
      <c r="J44" s="163"/>
      <c r="K44" s="205"/>
      <c r="L44" s="127"/>
    </row>
    <row r="45" spans="1:12" s="89" customFormat="1" ht="37.5" customHeight="1">
      <c r="A45" s="131"/>
      <c r="B45" s="163"/>
      <c r="C45" s="163"/>
      <c r="D45" s="135"/>
      <c r="E45" s="203"/>
      <c r="F45" s="206"/>
      <c r="G45" s="206"/>
      <c r="H45" s="163"/>
      <c r="I45" s="205"/>
      <c r="J45" s="205"/>
      <c r="K45" s="205"/>
      <c r="L45" s="127"/>
    </row>
    <row r="46" spans="1:12" s="110" customFormat="1" ht="15">
      <c r="A46" s="132"/>
      <c r="B46" s="543" t="s">
        <v>77</v>
      </c>
      <c r="C46" s="544"/>
      <c r="D46" s="544"/>
      <c r="E46" s="544"/>
      <c r="F46" s="544"/>
      <c r="G46" s="544"/>
      <c r="H46" s="544"/>
      <c r="I46" s="544"/>
      <c r="J46" s="544"/>
      <c r="K46" s="545"/>
      <c r="L46" s="127"/>
    </row>
    <row r="47" spans="1:12" s="110" customFormat="1" ht="14.25" customHeight="1">
      <c r="A47" s="132"/>
      <c r="B47" s="557"/>
      <c r="C47" s="558"/>
      <c r="D47" s="577" t="s">
        <v>139</v>
      </c>
      <c r="E47" s="572"/>
      <c r="F47" s="572"/>
      <c r="G47" s="572"/>
      <c r="H47" s="572"/>
      <c r="I47" s="572"/>
      <c r="J47" s="572"/>
      <c r="K47" s="573"/>
      <c r="L47" s="127"/>
    </row>
    <row r="48" spans="1:12" s="110" customFormat="1" ht="16.5" customHeight="1">
      <c r="A48" s="132"/>
      <c r="B48" s="512"/>
      <c r="C48" s="510"/>
      <c r="D48" s="578"/>
      <c r="E48" s="574"/>
      <c r="F48" s="574"/>
      <c r="G48" s="574"/>
      <c r="H48" s="574"/>
      <c r="I48" s="574"/>
      <c r="J48" s="574"/>
      <c r="K48" s="575"/>
      <c r="L48" s="127"/>
    </row>
    <row r="49" spans="1:12" s="110" customFormat="1" ht="14.25" customHeight="1">
      <c r="A49" s="132"/>
      <c r="B49" s="517"/>
      <c r="C49" s="518"/>
      <c r="D49" s="562" t="s">
        <v>139</v>
      </c>
      <c r="E49" s="576"/>
      <c r="F49" s="511"/>
      <c r="G49" s="511"/>
      <c r="H49" s="511"/>
      <c r="I49" s="511"/>
      <c r="J49" s="511"/>
      <c r="K49" s="508"/>
      <c r="L49" s="127"/>
    </row>
    <row r="50" spans="1:12" s="110" customFormat="1" ht="15" customHeight="1">
      <c r="A50" s="132"/>
      <c r="B50" s="512"/>
      <c r="C50" s="510"/>
      <c r="D50" s="562"/>
      <c r="E50" s="509"/>
      <c r="F50" s="509"/>
      <c r="G50" s="509"/>
      <c r="H50" s="509"/>
      <c r="I50" s="509"/>
      <c r="J50" s="509"/>
      <c r="K50" s="506"/>
      <c r="L50" s="127"/>
    </row>
    <row r="51" spans="1:12" s="110" customFormat="1" ht="14.25" customHeight="1">
      <c r="A51" s="132"/>
      <c r="B51" s="517"/>
      <c r="C51" s="518"/>
      <c r="D51" s="562" t="s">
        <v>139</v>
      </c>
      <c r="E51" s="511"/>
      <c r="F51" s="511"/>
      <c r="G51" s="511"/>
      <c r="H51" s="511"/>
      <c r="I51" s="511"/>
      <c r="J51" s="511"/>
      <c r="K51" s="508"/>
      <c r="L51" s="127"/>
    </row>
    <row r="52" spans="1:12" s="110" customFormat="1" ht="14.25" customHeight="1">
      <c r="A52" s="132"/>
      <c r="B52" s="512"/>
      <c r="C52" s="510"/>
      <c r="D52" s="562"/>
      <c r="E52" s="509"/>
      <c r="F52" s="509"/>
      <c r="G52" s="509"/>
      <c r="H52" s="509"/>
      <c r="I52" s="509"/>
      <c r="J52" s="509"/>
      <c r="K52" s="506"/>
      <c r="L52" s="127"/>
    </row>
    <row r="53" spans="1:12" s="110" customFormat="1" ht="14.25" customHeight="1">
      <c r="A53" s="132"/>
      <c r="B53" s="517"/>
      <c r="C53" s="518"/>
      <c r="D53" s="562" t="s">
        <v>139</v>
      </c>
      <c r="E53" s="511"/>
      <c r="F53" s="511"/>
      <c r="G53" s="511"/>
      <c r="H53" s="511"/>
      <c r="I53" s="511"/>
      <c r="J53" s="511"/>
      <c r="K53" s="508"/>
      <c r="L53" s="127"/>
    </row>
    <row r="54" spans="1:12" s="110" customFormat="1" ht="14.25" customHeight="1">
      <c r="A54" s="132"/>
      <c r="B54" s="512"/>
      <c r="C54" s="510"/>
      <c r="D54" s="562"/>
      <c r="E54" s="509"/>
      <c r="F54" s="509"/>
      <c r="G54" s="509"/>
      <c r="H54" s="509"/>
      <c r="I54" s="509"/>
      <c r="J54" s="509"/>
      <c r="K54" s="506"/>
      <c r="L54" s="127"/>
    </row>
    <row r="55" spans="1:12" s="110" customFormat="1" ht="14.25" customHeight="1">
      <c r="A55" s="132"/>
      <c r="B55" s="517"/>
      <c r="C55" s="518"/>
      <c r="D55" s="562" t="s">
        <v>139</v>
      </c>
      <c r="E55" s="511"/>
      <c r="F55" s="511"/>
      <c r="G55" s="511"/>
      <c r="H55" s="511"/>
      <c r="I55" s="511"/>
      <c r="J55" s="511"/>
      <c r="K55" s="508"/>
      <c r="L55" s="127"/>
    </row>
    <row r="56" spans="1:12" s="110" customFormat="1" ht="14.25" customHeight="1">
      <c r="A56" s="132"/>
      <c r="B56" s="512"/>
      <c r="C56" s="510"/>
      <c r="D56" s="562"/>
      <c r="E56" s="509"/>
      <c r="F56" s="509"/>
      <c r="G56" s="509"/>
      <c r="H56" s="509"/>
      <c r="I56" s="509"/>
      <c r="J56" s="509"/>
      <c r="K56" s="506"/>
      <c r="L56" s="127"/>
    </row>
    <row r="57" spans="1:12" s="110" customFormat="1" ht="14.25" customHeight="1">
      <c r="A57" s="132"/>
      <c r="B57" s="517"/>
      <c r="C57" s="518"/>
      <c r="D57" s="562" t="s">
        <v>139</v>
      </c>
      <c r="E57" s="511"/>
      <c r="F57" s="511"/>
      <c r="G57" s="511"/>
      <c r="H57" s="511"/>
      <c r="I57" s="511"/>
      <c r="J57" s="511"/>
      <c r="K57" s="508"/>
      <c r="L57" s="127"/>
    </row>
    <row r="58" spans="1:12" s="110" customFormat="1" ht="14.25" customHeight="1">
      <c r="A58" s="132"/>
      <c r="B58" s="512"/>
      <c r="C58" s="510"/>
      <c r="D58" s="562"/>
      <c r="E58" s="509"/>
      <c r="F58" s="509"/>
      <c r="G58" s="509"/>
      <c r="H58" s="509"/>
      <c r="I58" s="509"/>
      <c r="J58" s="509"/>
      <c r="K58" s="506"/>
      <c r="L58" s="127"/>
    </row>
    <row r="59" spans="1:12" s="110" customFormat="1" ht="14.25" customHeight="1">
      <c r="A59" s="132"/>
      <c r="B59" s="517"/>
      <c r="C59" s="518"/>
      <c r="D59" s="562" t="s">
        <v>139</v>
      </c>
      <c r="E59" s="511"/>
      <c r="F59" s="511"/>
      <c r="G59" s="511"/>
      <c r="H59" s="511"/>
      <c r="I59" s="511"/>
      <c r="J59" s="511"/>
      <c r="K59" s="508"/>
      <c r="L59" s="127"/>
    </row>
    <row r="60" spans="1:12" s="110" customFormat="1" ht="24" customHeight="1">
      <c r="A60" s="132"/>
      <c r="B60" s="512"/>
      <c r="C60" s="510"/>
      <c r="D60" s="562"/>
      <c r="E60" s="509"/>
      <c r="F60" s="509"/>
      <c r="G60" s="509"/>
      <c r="H60" s="509"/>
      <c r="I60" s="509"/>
      <c r="J60" s="509"/>
      <c r="K60" s="506"/>
      <c r="L60" s="127"/>
    </row>
    <row r="61" spans="2:12" s="132" customFormat="1" ht="24" customHeight="1" hidden="1">
      <c r="B61" s="137"/>
      <c r="C61" s="138"/>
      <c r="D61" s="138"/>
      <c r="E61" s="138"/>
      <c r="F61" s="138"/>
      <c r="G61" s="138"/>
      <c r="H61" s="138"/>
      <c r="I61" s="138"/>
      <c r="J61" s="138"/>
      <c r="K61" s="138"/>
      <c r="L61" s="127"/>
    </row>
    <row r="62" spans="1:12" s="110" customFormat="1" ht="24" customHeight="1" hidden="1">
      <c r="A62" s="132"/>
      <c r="B62" s="31"/>
      <c r="C62" s="30"/>
      <c r="D62" s="30"/>
      <c r="E62" s="30"/>
      <c r="F62" s="30"/>
      <c r="G62" s="30"/>
      <c r="H62" s="30"/>
      <c r="I62" s="30"/>
      <c r="J62" s="30"/>
      <c r="K62" s="30"/>
      <c r="L62" s="127"/>
    </row>
    <row r="63" spans="1:12" s="38" customFormat="1" ht="24" customHeight="1" hidden="1">
      <c r="A63" s="133"/>
      <c r="B63" s="929" t="s">
        <v>386</v>
      </c>
      <c r="C63" s="928" t="s">
        <v>148</v>
      </c>
      <c r="D63" s="930" t="s">
        <v>149</v>
      </c>
      <c r="E63" s="930" t="s">
        <v>150</v>
      </c>
      <c r="F63" s="930" t="s">
        <v>153</v>
      </c>
      <c r="G63" s="930" t="s">
        <v>151</v>
      </c>
      <c r="H63" s="930" t="s">
        <v>152</v>
      </c>
      <c r="I63" s="21"/>
      <c r="J63" s="21"/>
      <c r="K63" s="21"/>
      <c r="L63" s="127"/>
    </row>
    <row r="64" spans="1:12" s="110" customFormat="1" ht="24" customHeight="1" hidden="1">
      <c r="A64" s="132"/>
      <c r="B64" s="32"/>
      <c r="C64" s="21"/>
      <c r="D64" s="30"/>
      <c r="E64" s="30"/>
      <c r="F64" s="30"/>
      <c r="G64" s="30"/>
      <c r="H64" s="30"/>
      <c r="I64" s="30"/>
      <c r="J64" s="30"/>
      <c r="K64" s="30"/>
      <c r="L64" s="127"/>
    </row>
    <row r="65" spans="1:12" s="110" customFormat="1" ht="24" customHeight="1" hidden="1">
      <c r="A65" s="132"/>
      <c r="B65" s="32"/>
      <c r="C65" s="21"/>
      <c r="D65" s="30"/>
      <c r="E65" s="30"/>
      <c r="F65" s="30"/>
      <c r="G65" s="30"/>
      <c r="H65" s="30"/>
      <c r="I65" s="30"/>
      <c r="J65" s="30"/>
      <c r="K65" s="30"/>
      <c r="L65" s="127"/>
    </row>
    <row r="66" spans="1:12" s="110" customFormat="1" ht="24" customHeight="1" hidden="1">
      <c r="A66" s="132"/>
      <c r="B66" s="32"/>
      <c r="C66" s="21"/>
      <c r="D66" s="30"/>
      <c r="E66" s="30"/>
      <c r="F66" s="30"/>
      <c r="G66" s="30"/>
      <c r="H66" s="30"/>
      <c r="I66" s="30"/>
      <c r="J66" s="30"/>
      <c r="K66" s="30"/>
      <c r="L66" s="127"/>
    </row>
    <row r="67" spans="1:12" s="110" customFormat="1" ht="24" customHeight="1" hidden="1">
      <c r="A67" s="132"/>
      <c r="B67" s="32"/>
      <c r="C67" s="21"/>
      <c r="D67" s="30"/>
      <c r="E67" s="30"/>
      <c r="F67" s="30"/>
      <c r="G67" s="30"/>
      <c r="H67" s="30"/>
      <c r="I67" s="30"/>
      <c r="J67" s="30"/>
      <c r="K67" s="30"/>
      <c r="L67" s="127"/>
    </row>
    <row r="68" spans="1:12" s="110" customFormat="1" ht="24" customHeight="1" hidden="1">
      <c r="A68" s="132"/>
      <c r="B68" s="32"/>
      <c r="C68" s="21"/>
      <c r="D68" s="30"/>
      <c r="E68" s="30"/>
      <c r="F68" s="30"/>
      <c r="G68" s="30"/>
      <c r="H68" s="30"/>
      <c r="I68" s="30"/>
      <c r="J68" s="30"/>
      <c r="K68" s="30"/>
      <c r="L68" s="127"/>
    </row>
    <row r="69" spans="1:12" s="110" customFormat="1" ht="24" customHeight="1" hidden="1">
      <c r="A69" s="132"/>
      <c r="B69" s="16"/>
      <c r="C69" s="33" t="s">
        <v>63</v>
      </c>
      <c r="D69" s="30"/>
      <c r="E69" s="30"/>
      <c r="F69" s="30"/>
      <c r="G69" s="30"/>
      <c r="H69" s="30"/>
      <c r="I69" s="30"/>
      <c r="J69" s="30"/>
      <c r="K69" s="30"/>
      <c r="L69" s="127"/>
    </row>
    <row r="70" spans="1:12" s="110" customFormat="1" ht="24" customHeight="1" hidden="1">
      <c r="A70" s="132"/>
      <c r="B70" s="21"/>
      <c r="C70" s="33" t="s">
        <v>64</v>
      </c>
      <c r="D70" s="30"/>
      <c r="E70" s="30"/>
      <c r="F70" s="30"/>
      <c r="G70" s="30"/>
      <c r="H70" s="30"/>
      <c r="I70" s="30"/>
      <c r="J70" s="30"/>
      <c r="K70" s="30"/>
      <c r="L70" s="127"/>
    </row>
    <row r="71" spans="1:12" s="110" customFormat="1" ht="24" customHeight="1" hidden="1">
      <c r="A71" s="132"/>
      <c r="B71" s="21"/>
      <c r="C71" s="33" t="s">
        <v>65</v>
      </c>
      <c r="D71" s="30"/>
      <c r="E71" s="30"/>
      <c r="F71" s="30"/>
      <c r="G71" s="30"/>
      <c r="H71" s="30"/>
      <c r="I71" s="30"/>
      <c r="J71" s="30"/>
      <c r="K71" s="30"/>
      <c r="L71" s="127"/>
    </row>
    <row r="72" spans="1:12" s="110" customFormat="1" ht="24" customHeight="1" hidden="1">
      <c r="A72" s="132"/>
      <c r="B72" s="21"/>
      <c r="C72" s="33" t="s">
        <v>66</v>
      </c>
      <c r="D72" s="30"/>
      <c r="E72" s="30"/>
      <c r="F72" s="30"/>
      <c r="G72" s="30"/>
      <c r="H72" s="30"/>
      <c r="I72" s="30"/>
      <c r="J72" s="30"/>
      <c r="K72" s="30"/>
      <c r="L72" s="127"/>
    </row>
    <row r="73" spans="1:12" s="110" customFormat="1" ht="24" customHeight="1" hidden="1">
      <c r="A73" s="132"/>
      <c r="B73" s="21"/>
      <c r="C73" s="33" t="s">
        <v>67</v>
      </c>
      <c r="D73" s="30"/>
      <c r="E73" s="30"/>
      <c r="F73" s="30"/>
      <c r="G73" s="30"/>
      <c r="H73" s="30"/>
      <c r="I73" s="30"/>
      <c r="J73" s="30"/>
      <c r="K73" s="30"/>
      <c r="L73" s="127"/>
    </row>
    <row r="74" spans="2:11" ht="24" customHeight="1" hidden="1">
      <c r="B74" s="21"/>
      <c r="C74" s="33" t="s">
        <v>68</v>
      </c>
      <c r="D74" s="30"/>
      <c r="E74" s="30"/>
      <c r="F74" s="30"/>
      <c r="G74" s="30"/>
      <c r="H74" s="30"/>
      <c r="I74" s="30"/>
      <c r="J74" s="30"/>
      <c r="K74" s="30"/>
    </row>
    <row r="75" spans="2:11" ht="24" customHeight="1" hidden="1">
      <c r="B75" s="21"/>
      <c r="C75" s="33" t="s">
        <v>69</v>
      </c>
      <c r="D75" s="30"/>
      <c r="E75" s="34"/>
      <c r="F75" s="34"/>
      <c r="G75" s="34"/>
      <c r="H75" s="30"/>
      <c r="I75" s="30"/>
      <c r="J75" s="30"/>
      <c r="K75" s="30"/>
    </row>
    <row r="76" spans="2:4" ht="24" customHeight="1" hidden="1">
      <c r="B76" s="21"/>
      <c r="C76" s="33" t="s">
        <v>70</v>
      </c>
      <c r="D76" s="30"/>
    </row>
    <row r="77" spans="2:4" ht="24" customHeight="1" hidden="1">
      <c r="B77" s="21"/>
      <c r="C77" s="33" t="s">
        <v>71</v>
      </c>
      <c r="D77" s="30"/>
    </row>
    <row r="78" spans="2:4" ht="24" customHeight="1" hidden="1">
      <c r="B78" s="35"/>
      <c r="C78" s="33" t="s">
        <v>72</v>
      </c>
      <c r="D78" s="30"/>
    </row>
    <row r="79" spans="2:3" ht="24" customHeight="1" hidden="1">
      <c r="B79" s="21"/>
      <c r="C79" s="21" t="s">
        <v>187</v>
      </c>
    </row>
    <row r="80" spans="2:8" ht="24" customHeight="1" hidden="1">
      <c r="B80" s="36"/>
      <c r="H80" s="16"/>
    </row>
    <row r="81" ht="24" customHeight="1" hidden="1">
      <c r="H81" s="32"/>
    </row>
    <row r="82" ht="24" customHeight="1" hidden="1">
      <c r="H82" s="16"/>
    </row>
    <row r="83" ht="24" customHeight="1" hidden="1">
      <c r="H83" s="16"/>
    </row>
    <row r="84" spans="3:4" ht="24" customHeight="1" hidden="1">
      <c r="C84" s="16"/>
      <c r="D84" s="16"/>
    </row>
    <row r="85" spans="2:9" ht="24" customHeight="1" hidden="1">
      <c r="B85" s="516"/>
      <c r="C85" s="516"/>
      <c r="D85" s="516"/>
      <c r="G85" s="37"/>
      <c r="H85" s="13"/>
      <c r="I85" s="13"/>
    </row>
    <row r="86" spans="2:9" ht="24" customHeight="1" hidden="1">
      <c r="B86" s="515"/>
      <c r="C86" s="515"/>
      <c r="D86" s="515"/>
      <c r="G86" s="37"/>
      <c r="H86" s="13"/>
      <c r="I86" s="13"/>
    </row>
    <row r="87" spans="7:9" ht="24" customHeight="1" hidden="1">
      <c r="G87" s="37"/>
      <c r="H87" s="13"/>
      <c r="I87" s="13"/>
    </row>
    <row r="88" spans="7:9" ht="24" customHeight="1" hidden="1">
      <c r="G88" s="37"/>
      <c r="H88" s="13"/>
      <c r="I88" s="13"/>
    </row>
    <row r="89" spans="2:9" ht="24" customHeight="1" hidden="1">
      <c r="B89" s="47"/>
      <c r="C89" s="47"/>
      <c r="G89" s="37"/>
      <c r="H89" s="13"/>
      <c r="I89" s="13"/>
    </row>
    <row r="90" spans="2:9" ht="24" customHeight="1" hidden="1">
      <c r="B90" s="47"/>
      <c r="C90" s="47"/>
      <c r="G90" s="37"/>
      <c r="H90" s="13"/>
      <c r="I90" s="13"/>
    </row>
    <row r="91" spans="2:9" ht="24" customHeight="1" hidden="1">
      <c r="B91" s="48"/>
      <c r="C91" s="47"/>
      <c r="G91" s="37"/>
      <c r="H91" s="13"/>
      <c r="I91" s="13"/>
    </row>
    <row r="92" spans="2:9" ht="24" customHeight="1" hidden="1">
      <c r="B92" s="47"/>
      <c r="C92" s="47"/>
      <c r="G92" s="13"/>
      <c r="H92" s="13"/>
      <c r="I92" s="13"/>
    </row>
    <row r="93" spans="2:3" ht="24" customHeight="1" hidden="1">
      <c r="B93" s="47"/>
      <c r="C93" s="47"/>
    </row>
    <row r="94" spans="2:3" ht="24" customHeight="1" hidden="1">
      <c r="B94" s="47"/>
      <c r="C94" s="47"/>
    </row>
    <row r="95" spans="2:3" ht="24" customHeight="1" hidden="1">
      <c r="B95" s="47"/>
      <c r="C95" s="47"/>
    </row>
    <row r="96" spans="2:3" ht="24" customHeight="1" hidden="1">
      <c r="B96" s="47"/>
      <c r="C96" s="47"/>
    </row>
    <row r="97" spans="2:3" ht="24" customHeight="1" hidden="1">
      <c r="B97" s="47"/>
      <c r="C97" s="47"/>
    </row>
    <row r="98" spans="2:3" ht="24" customHeight="1" hidden="1">
      <c r="B98" s="47"/>
      <c r="C98" s="47"/>
    </row>
    <row r="99" spans="2:3" ht="24" customHeight="1" hidden="1">
      <c r="B99" s="47"/>
      <c r="C99" s="47"/>
    </row>
    <row r="100" spans="2:3" ht="24" customHeight="1" hidden="1">
      <c r="B100" s="47"/>
      <c r="C100" s="47"/>
    </row>
    <row r="101" spans="2:3" ht="24" customHeight="1" hidden="1">
      <c r="B101" s="47"/>
      <c r="C101" s="47"/>
    </row>
    <row r="102" spans="2:3" ht="24" customHeight="1" hidden="1">
      <c r="B102" s="47"/>
      <c r="C102" s="47"/>
    </row>
    <row r="103" spans="2:3" ht="24" customHeight="1" hidden="1">
      <c r="B103" s="47"/>
      <c r="C103" s="47"/>
    </row>
    <row r="104" spans="2:3" ht="24" customHeight="1" hidden="1">
      <c r="B104" s="47"/>
      <c r="C104" s="47"/>
    </row>
    <row r="105" spans="2:3" ht="24" customHeight="1" hidden="1">
      <c r="B105" s="47"/>
      <c r="C105" s="47"/>
    </row>
    <row r="106" spans="2:3" ht="24" customHeight="1" hidden="1">
      <c r="B106" s="47"/>
      <c r="C106" s="47"/>
    </row>
    <row r="107" spans="2:3" ht="24" customHeight="1" hidden="1">
      <c r="B107" s="47"/>
      <c r="C107" s="47"/>
    </row>
    <row r="108" spans="2:3" ht="24" customHeight="1" hidden="1">
      <c r="B108" s="47"/>
      <c r="C108" s="47"/>
    </row>
    <row r="109" spans="2:3" ht="24" customHeight="1" hidden="1">
      <c r="B109" s="47"/>
      <c r="C109" s="47"/>
    </row>
    <row r="110" spans="2:3" ht="24" customHeight="1" hidden="1">
      <c r="B110" s="47"/>
      <c r="C110" s="47"/>
    </row>
    <row r="111" spans="2:3" ht="24" customHeight="1" hidden="1">
      <c r="B111" s="47"/>
      <c r="C111" s="47"/>
    </row>
    <row r="112" spans="2:3" ht="24" customHeight="1" hidden="1">
      <c r="B112" s="47"/>
      <c r="C112" s="47"/>
    </row>
    <row r="113" spans="2:3" ht="24" customHeight="1" hidden="1">
      <c r="B113" s="47"/>
      <c r="C113" s="47"/>
    </row>
    <row r="114" spans="2:3" ht="24" customHeight="1" hidden="1">
      <c r="B114" s="47"/>
      <c r="C114" s="47"/>
    </row>
    <row r="115" spans="2:3" ht="24" customHeight="1" hidden="1">
      <c r="B115" s="47"/>
      <c r="C115" s="47"/>
    </row>
    <row r="116" spans="2:3" ht="24" customHeight="1" hidden="1">
      <c r="B116" s="47"/>
      <c r="C116" s="47"/>
    </row>
    <row r="117" spans="2:3" ht="24" customHeight="1" hidden="1">
      <c r="B117" s="47"/>
      <c r="C117" s="47"/>
    </row>
    <row r="118" spans="2:3" ht="24" customHeight="1" hidden="1">
      <c r="B118" s="47"/>
      <c r="C118" s="47"/>
    </row>
    <row r="119" spans="2:3" ht="24" customHeight="1" hidden="1">
      <c r="B119" s="47"/>
      <c r="C119" s="47"/>
    </row>
    <row r="120" spans="2:3" ht="24" customHeight="1" hidden="1">
      <c r="B120" s="47"/>
      <c r="C120" s="47"/>
    </row>
    <row r="121" spans="2:3" ht="24" customHeight="1" hidden="1">
      <c r="B121" s="47"/>
      <c r="C121" s="47"/>
    </row>
    <row r="122" spans="2:3" ht="24" customHeight="1" hidden="1">
      <c r="B122" s="47"/>
      <c r="C122" s="47"/>
    </row>
    <row r="123" spans="2:3" ht="24" customHeight="1" hidden="1">
      <c r="B123" s="47"/>
      <c r="C123" s="47"/>
    </row>
    <row r="124" spans="2:3" ht="24" customHeight="1" hidden="1">
      <c r="B124" s="47"/>
      <c r="C124" s="47"/>
    </row>
    <row r="125" spans="2:3" ht="24" customHeight="1" hidden="1">
      <c r="B125" s="47"/>
      <c r="C125" s="47"/>
    </row>
    <row r="126" spans="2:3" ht="24" customHeight="1" hidden="1">
      <c r="B126" s="47"/>
      <c r="C126" s="47"/>
    </row>
    <row r="127" spans="2:3" ht="24" customHeight="1" hidden="1">
      <c r="B127" s="47"/>
      <c r="C127" s="47"/>
    </row>
    <row r="128" spans="2:3" ht="24" customHeight="1" hidden="1">
      <c r="B128" s="47"/>
      <c r="C128" s="47"/>
    </row>
    <row r="129" spans="2:3" ht="24" customHeight="1" hidden="1">
      <c r="B129" s="47"/>
      <c r="C129" s="47"/>
    </row>
    <row r="130" spans="2:3" ht="24" customHeight="1" hidden="1">
      <c r="B130" s="47"/>
      <c r="C130" s="47"/>
    </row>
    <row r="131" spans="2:3" ht="24" customHeight="1" hidden="1">
      <c r="B131" s="47"/>
      <c r="C131" s="47"/>
    </row>
    <row r="132" spans="2:3" ht="24" customHeight="1" hidden="1">
      <c r="B132" s="47"/>
      <c r="C132" s="47"/>
    </row>
    <row r="133" spans="2:3" ht="24" customHeight="1" hidden="1">
      <c r="B133" s="47"/>
      <c r="C133" s="47"/>
    </row>
    <row r="134" spans="2:3" ht="24" customHeight="1" hidden="1">
      <c r="B134" s="47"/>
      <c r="C134" s="47"/>
    </row>
    <row r="135" spans="2:3" ht="24" customHeight="1" hidden="1">
      <c r="B135" s="47"/>
      <c r="C135" s="47"/>
    </row>
    <row r="136" spans="2:3" ht="24" customHeight="1" hidden="1">
      <c r="B136" s="47"/>
      <c r="C136" s="47"/>
    </row>
    <row r="137" spans="2:3" ht="24" customHeight="1" hidden="1">
      <c r="B137" s="47"/>
      <c r="C137" s="47"/>
    </row>
    <row r="138" spans="2:3" ht="24" customHeight="1" hidden="1">
      <c r="B138" s="47"/>
      <c r="C138" s="47"/>
    </row>
    <row r="139" spans="2:3" ht="24" customHeight="1" hidden="1">
      <c r="B139" s="47"/>
      <c r="C139" s="47"/>
    </row>
  </sheetData>
  <sheetProtection password="D9BE" sheet="1" objects="1" scenarios="1"/>
  <mergeCells count="76">
    <mergeCell ref="K22:K23"/>
    <mergeCell ref="K26:K27"/>
    <mergeCell ref="K30:K31"/>
    <mergeCell ref="G21:K21"/>
    <mergeCell ref="G25:K25"/>
    <mergeCell ref="B19:F19"/>
    <mergeCell ref="B13:F14"/>
    <mergeCell ref="B17:F18"/>
    <mergeCell ref="G13:K13"/>
    <mergeCell ref="G17:K17"/>
    <mergeCell ref="B16:C16"/>
    <mergeCell ref="K18:K19"/>
    <mergeCell ref="D59:D60"/>
    <mergeCell ref="E47:K48"/>
    <mergeCell ref="E51:K52"/>
    <mergeCell ref="D51:D52"/>
    <mergeCell ref="D53:D54"/>
    <mergeCell ref="D55:D56"/>
    <mergeCell ref="D57:D58"/>
    <mergeCell ref="E49:K50"/>
    <mergeCell ref="D47:D48"/>
    <mergeCell ref="E53:K54"/>
    <mergeCell ref="C37:D37"/>
    <mergeCell ref="C38:D38"/>
    <mergeCell ref="C39:D39"/>
    <mergeCell ref="C40:D41"/>
    <mergeCell ref="E55:K56"/>
    <mergeCell ref="B31:F31"/>
    <mergeCell ref="B47:C48"/>
    <mergeCell ref="E44:F44"/>
    <mergeCell ref="J40:K40"/>
    <mergeCell ref="J36:K39"/>
    <mergeCell ref="C34:D34"/>
    <mergeCell ref="D49:D50"/>
    <mergeCell ref="B40:B41"/>
    <mergeCell ref="E43:F43"/>
    <mergeCell ref="B2:K2"/>
    <mergeCell ref="B27:F27"/>
    <mergeCell ref="B4:E4"/>
    <mergeCell ref="B5:E5"/>
    <mergeCell ref="B6:E6"/>
    <mergeCell ref="G6:K6"/>
    <mergeCell ref="B7:E7"/>
    <mergeCell ref="G7:K7"/>
    <mergeCell ref="B24:C24"/>
    <mergeCell ref="K14:K15"/>
    <mergeCell ref="E59:K60"/>
    <mergeCell ref="B8:K8"/>
    <mergeCell ref="B9:K9"/>
    <mergeCell ref="B10:K10"/>
    <mergeCell ref="B11:K11"/>
    <mergeCell ref="E57:K58"/>
    <mergeCell ref="B15:F15"/>
    <mergeCell ref="B53:C54"/>
    <mergeCell ref="B46:K46"/>
    <mergeCell ref="B20:C20"/>
    <mergeCell ref="F37:H37"/>
    <mergeCell ref="F38:H39"/>
    <mergeCell ref="F40:H40"/>
    <mergeCell ref="B86:D86"/>
    <mergeCell ref="B85:D85"/>
    <mergeCell ref="B55:C56"/>
    <mergeCell ref="B49:C50"/>
    <mergeCell ref="B51:C52"/>
    <mergeCell ref="B57:C58"/>
    <mergeCell ref="B59:C60"/>
    <mergeCell ref="C35:D35"/>
    <mergeCell ref="C36:D36"/>
    <mergeCell ref="G29:K29"/>
    <mergeCell ref="B21:F22"/>
    <mergeCell ref="B25:F26"/>
    <mergeCell ref="B28:C28"/>
    <mergeCell ref="B29:F30"/>
    <mergeCell ref="B32:C32"/>
    <mergeCell ref="B23:F23"/>
    <mergeCell ref="F34:H36"/>
  </mergeCells>
  <dataValidations count="18">
    <dataValidation type="textLength" operator="equal" allowBlank="1" showInputMessage="1" showErrorMessage="1" error="Anotar a trece (13) posiciones el RFC del Evaluador." sqref="E43:F43">
      <formula1>13</formula1>
    </dataValidation>
    <dataValidation type="list" allowBlank="1" showInputMessage="1" showErrorMessage="1" sqref="D32 D16 D20 D24 D28">
      <formula1>$C$69:$C$79</formula1>
    </dataValidation>
    <dataValidation type="list" allowBlank="1" showInputMessage="1" showErrorMessage="1" prompt="Elija de la lista que se presenta." sqref="D33">
      <formula1>#REF!</formula1>
    </dataValidation>
    <dataValidation type="custom" allowBlank="1" showInputMessage="1" showErrorMessage="1" error="Elije una sola opción en los parámetros de evaluación" sqref="G32:J32">
      <formula1>metasindida5</formula1>
    </dataValidation>
    <dataValidation type="list" allowBlank="1" showInputMessage="1" showErrorMessage="1" prompt="Elige de la Lista que se presenta" sqref="C33">
      <formula1>$C$46:$C$56</formula1>
    </dataValidation>
    <dataValidation type="custom" allowBlank="1" showInputMessage="1" showErrorMessage="1" error="Elije una sola opción en los parámetros de evaluación" sqref="G28:J28">
      <formula1>metasindida4</formula1>
    </dataValidation>
    <dataValidation allowBlank="1" showInputMessage="1" prompt="Representa el valor que implica un cumplimiento no aceptable en la meta. &#10;" sqref="J30 J26 J22 J14 J18"/>
    <dataValidation allowBlank="1" showInputMessage="1" prompt="Representa el valor aprobatorio que implica un cumplimiento por debajo de lo esperado en la meta, siendo todavía aceptable." sqref="H14:I14 H30:I30 H26:I26 H22:I22 H18:I18"/>
    <dataValidation allowBlank="1" showInputMessage="1" prompt="Representa los valores de resultado que superan las expectativas de la meta." sqref="G30 G26 G22 G14 G18"/>
    <dataValidation type="custom" allowBlank="1" showInputMessage="1" showErrorMessage="1" error="Elije una sola opción en los parámetros de evaluación" sqref="G24:J24">
      <formula1>metasindida3</formula1>
    </dataValidation>
    <dataValidation type="custom" allowBlank="1" showInputMessage="1" showErrorMessage="1" error="Elije una sola opción en los parámetros de evaluación" sqref="G20:J20">
      <formula1>metasindida2</formula1>
    </dataValidation>
    <dataValidation type="custom" allowBlank="1" showInputMessage="1" showErrorMessage="1" error="Elije una sola opción en los parámetros de evaluación" sqref="G16:J16">
      <formula1>metasindida1</formula1>
    </dataValidation>
    <dataValidation allowBlank="1" showInputMessage="1" prompt="Las Metas Individuales y sus Parámetros, deberán al desplegarse y describirse:&#10;-Específicas, &#10;-Relevantes, &#10;-Observables, -Medibles,&#10;-Alcanzables,&#10;-Realistas, &#10;-Sujetas a un período preestablecido; &#10;-y determinantes de Resultados concretos y verificables." sqref="B15:F15"/>
    <dataValidation type="textLength" operator="equal" allowBlank="1" showInputMessage="1" showErrorMessage="1" error="Anotar a trece (13) posiciones el RFC del Evaluado." sqref="J4">
      <formula1>13</formula1>
    </dataValidation>
    <dataValidation operator="equal" allowBlank="1" showInputMessage="1" showErrorMessage="1" prompt="INGRESAR EL NUMERO DE RUSP, SIN CEROS AL INICIO&#10;" sqref="K4"/>
    <dataValidation type="custom" allowBlank="1" showInputMessage="1" showErrorMessage="1" prompt="Al evaluar en esta casilla, deberá cerciorarse de que la ponderación de esta meta, NO debe tener valor alguno." error="Elije una sola opción en los parámetros de evaluación" sqref="K32 K28 K24 K20">
      <formula1>metasindivi1</formula1>
    </dataValidation>
    <dataValidation type="custom" allowBlank="1" showInputMessage="1" prompt="Al evaluar en esta casilla, deberá cerciorarse de que la ponderación de esta meta, NO debe tener valor alguno." error="Elije una sola opción en los parámetros de evaluación" sqref="K16">
      <formula1>metasindivi1</formula1>
    </dataValidation>
    <dataValidation type="list" allowBlank="1" showInputMessage="1" showErrorMessage="1" prompt="DESCRIBA Y ESPECÍFIQUE,EN SU CASO, EL TIPO DE ACCIÓN CORRECTIVA O DE MEJORA DEL DESEMPEÑO QUE CONSIDERE NECESARIO O ADECUADO.&#10;ESTAS ACCIONES PUEDEN INCLUIR:" sqref="B47:C60">
      <formula1>$B$63:$H$63</formula1>
    </dataValidation>
  </dataValidations>
  <printOptions horizontalCentered="1" verticalCentered="1"/>
  <pageMargins left="0.1968503937007874" right="0.1968503937007874" top="0.07874015748031496" bottom="0.07874015748031496" header="0.15748031496062992" footer="0"/>
  <pageSetup fitToHeight="1" fitToWidth="1" horizontalDpi="600" verticalDpi="600" orientation="portrait" scale="45" r:id="rId1"/>
  <headerFooter alignWithMargins="0">
    <oddHeader>&amp;C&amp;"Arial,Negrita"
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8">
    <tabColor indexed="44"/>
    <pageSetUpPr fitToPage="1"/>
  </sheetPr>
  <dimension ref="A1:J69"/>
  <sheetViews>
    <sheetView showGridLines="0" zoomScale="85" zoomScaleNormal="85" zoomScaleSheetLayoutView="50" workbookViewId="0" topLeftCell="A1">
      <selection activeCell="A1" sqref="A1"/>
    </sheetView>
  </sheetViews>
  <sheetFormatPr defaultColWidth="11.421875" defaultRowHeight="12.75" zeroHeight="1"/>
  <cols>
    <col min="1" max="1" width="1.7109375" style="12" customWidth="1"/>
    <col min="2" max="2" width="44.8515625" style="12" customWidth="1"/>
    <col min="3" max="3" width="22.00390625" style="12" customWidth="1"/>
    <col min="4" max="4" width="26.28125" style="12" customWidth="1"/>
    <col min="5" max="5" width="19.421875" style="12" customWidth="1"/>
    <col min="6" max="6" width="12.00390625" style="12" customWidth="1"/>
    <col min="7" max="7" width="16.140625" style="12" customWidth="1"/>
    <col min="8" max="8" width="15.8515625" style="12" customWidth="1"/>
    <col min="9" max="9" width="15.57421875" style="12" customWidth="1"/>
    <col min="10" max="10" width="1.7109375" style="43" customWidth="1"/>
    <col min="11" max="16384" width="13.421875" style="43" hidden="1" customWidth="1"/>
  </cols>
  <sheetData>
    <row r="1" spans="1:10" ht="3" customHeight="1">
      <c r="A1" s="135"/>
      <c r="B1" s="135"/>
      <c r="C1" s="135"/>
      <c r="D1" s="135"/>
      <c r="E1" s="135"/>
      <c r="F1" s="135"/>
      <c r="G1" s="135"/>
      <c r="H1" s="135"/>
      <c r="I1" s="135"/>
      <c r="J1" s="255"/>
    </row>
    <row r="2" spans="1:10" ht="15.75">
      <c r="A2" s="135"/>
      <c r="B2" s="414" t="s">
        <v>76</v>
      </c>
      <c r="C2" s="415"/>
      <c r="D2" s="415"/>
      <c r="E2" s="416"/>
      <c r="F2" s="415"/>
      <c r="G2" s="415"/>
      <c r="H2" s="415"/>
      <c r="I2" s="417"/>
      <c r="J2" s="255"/>
    </row>
    <row r="3" spans="1:10" ht="2.25" customHeight="1">
      <c r="A3" s="135"/>
      <c r="B3" s="135"/>
      <c r="C3" s="135"/>
      <c r="D3" s="135"/>
      <c r="E3" s="135"/>
      <c r="F3" s="135"/>
      <c r="G3" s="135"/>
      <c r="H3" s="135"/>
      <c r="I3" s="135"/>
      <c r="J3" s="255"/>
    </row>
    <row r="4" spans="1:10" ht="29.25" customHeight="1">
      <c r="A4" s="135"/>
      <c r="B4" s="674">
        <f>'APOR.DEST.'!B3</f>
        <v>0</v>
      </c>
      <c r="C4" s="675"/>
      <c r="D4" s="675"/>
      <c r="E4" s="675"/>
      <c r="F4" s="675"/>
      <c r="G4" s="675"/>
      <c r="H4" s="675"/>
      <c r="I4" s="677"/>
      <c r="J4" s="255"/>
    </row>
    <row r="5" spans="1:10" ht="10.5" customHeight="1">
      <c r="A5" s="135"/>
      <c r="B5" s="876" t="s">
        <v>287</v>
      </c>
      <c r="C5" s="877"/>
      <c r="D5" s="877"/>
      <c r="E5" s="877"/>
      <c r="F5" s="877"/>
      <c r="G5" s="877"/>
      <c r="H5" s="877"/>
      <c r="I5" s="878"/>
      <c r="J5" s="255"/>
    </row>
    <row r="6" spans="1:10" ht="24.75" customHeight="1">
      <c r="A6" s="135"/>
      <c r="B6" s="593">
        <f>'APOR.DEST.'!B5</f>
        <v>0</v>
      </c>
      <c r="C6" s="594"/>
      <c r="D6" s="594"/>
      <c r="E6" s="594"/>
      <c r="F6" s="594"/>
      <c r="G6" s="594"/>
      <c r="H6" s="594"/>
      <c r="I6" s="595"/>
      <c r="J6" s="255"/>
    </row>
    <row r="7" spans="1:10" ht="12" customHeight="1">
      <c r="A7" s="244"/>
      <c r="B7" s="876" t="str">
        <f>'APOR.DEST.'!B6</f>
        <v>DENOMINACIÓN DEL PUESTO</v>
      </c>
      <c r="C7" s="877"/>
      <c r="D7" s="877"/>
      <c r="E7" s="877"/>
      <c r="F7" s="877"/>
      <c r="G7" s="877"/>
      <c r="H7" s="877"/>
      <c r="I7" s="878"/>
      <c r="J7" s="255"/>
    </row>
    <row r="8" spans="1:10" ht="24.75" customHeight="1">
      <c r="A8" s="135"/>
      <c r="B8" s="366">
        <f>'APOR.DEST.'!G3</f>
        <v>0</v>
      </c>
      <c r="C8" s="367"/>
      <c r="D8" s="736">
        <f>'APOR.DEST.'!J3</f>
        <v>0</v>
      </c>
      <c r="E8" s="736"/>
      <c r="F8" s="368"/>
      <c r="G8" s="687">
        <f>'APOR.DEST.'!J5</f>
        <v>0</v>
      </c>
      <c r="H8" s="687"/>
      <c r="I8" s="688"/>
      <c r="J8" s="255"/>
    </row>
    <row r="9" spans="1:10" ht="11.25" customHeight="1">
      <c r="A9" s="244"/>
      <c r="B9" s="365" t="s">
        <v>308</v>
      </c>
      <c r="C9" s="369"/>
      <c r="D9" s="877" t="s">
        <v>297</v>
      </c>
      <c r="E9" s="877"/>
      <c r="F9" s="370"/>
      <c r="G9" s="877" t="s">
        <v>309</v>
      </c>
      <c r="H9" s="877"/>
      <c r="I9" s="878"/>
      <c r="J9" s="255"/>
    </row>
    <row r="10" spans="1:10" ht="25.5" customHeight="1">
      <c r="A10" s="135"/>
      <c r="B10" s="593">
        <f>'APOR.DEST.'!B7</f>
        <v>0</v>
      </c>
      <c r="C10" s="594"/>
      <c r="D10" s="594"/>
      <c r="E10" s="594"/>
      <c r="F10" s="594"/>
      <c r="G10" s="594"/>
      <c r="H10" s="594"/>
      <c r="I10" s="595"/>
      <c r="J10" s="255"/>
    </row>
    <row r="11" spans="1:10" ht="11.25" customHeight="1">
      <c r="A11" s="244"/>
      <c r="B11" s="876" t="s">
        <v>292</v>
      </c>
      <c r="C11" s="877"/>
      <c r="D11" s="877"/>
      <c r="E11" s="877"/>
      <c r="F11" s="877"/>
      <c r="G11" s="877"/>
      <c r="H11" s="877"/>
      <c r="I11" s="878"/>
      <c r="J11" s="255"/>
    </row>
    <row r="12" spans="1:10" ht="25.5" customHeight="1">
      <c r="A12" s="135"/>
      <c r="B12" s="593">
        <f>'APOR.DEST.'!G7</f>
        <v>0</v>
      </c>
      <c r="C12" s="594"/>
      <c r="D12" s="594"/>
      <c r="E12" s="594"/>
      <c r="F12" s="594"/>
      <c r="G12" s="594"/>
      <c r="H12" s="594"/>
      <c r="I12" s="595"/>
      <c r="J12" s="255"/>
    </row>
    <row r="13" spans="1:10" ht="13.5" customHeight="1">
      <c r="A13" s="244"/>
      <c r="B13" s="587" t="s">
        <v>310</v>
      </c>
      <c r="C13" s="588"/>
      <c r="D13" s="588"/>
      <c r="E13" s="588"/>
      <c r="F13" s="588"/>
      <c r="G13" s="588"/>
      <c r="H13" s="588"/>
      <c r="I13" s="589"/>
      <c r="J13" s="255"/>
    </row>
    <row r="14" spans="1:10" ht="2.25" customHeight="1">
      <c r="A14" s="135"/>
      <c r="B14" s="127"/>
      <c r="C14" s="127"/>
      <c r="D14" s="127"/>
      <c r="E14" s="127"/>
      <c r="F14" s="127"/>
      <c r="G14" s="127"/>
      <c r="H14" s="127"/>
      <c r="I14" s="127"/>
      <c r="J14" s="255"/>
    </row>
    <row r="15" spans="1:10" ht="16.5" customHeight="1">
      <c r="A15" s="135"/>
      <c r="B15" s="864" t="s">
        <v>374</v>
      </c>
      <c r="C15" s="865"/>
      <c r="D15" s="865"/>
      <c r="E15" s="865"/>
      <c r="F15" s="865"/>
      <c r="G15" s="865"/>
      <c r="H15" s="865"/>
      <c r="I15" s="866"/>
      <c r="J15" s="255"/>
    </row>
    <row r="16" spans="1:10" ht="3" customHeight="1">
      <c r="A16" s="135"/>
      <c r="B16" s="127"/>
      <c r="C16" s="127"/>
      <c r="D16" s="127"/>
      <c r="E16" s="127"/>
      <c r="F16" s="127"/>
      <c r="G16" s="127"/>
      <c r="H16" s="127"/>
      <c r="I16" s="127"/>
      <c r="J16" s="255"/>
    </row>
    <row r="17" spans="1:10" ht="18" customHeight="1">
      <c r="A17" s="127"/>
      <c r="B17" s="322"/>
      <c r="C17" s="323"/>
      <c r="D17" s="323"/>
      <c r="E17" s="323"/>
      <c r="F17" s="323"/>
      <c r="G17" s="323"/>
      <c r="H17" s="897"/>
      <c r="I17" s="898"/>
      <c r="J17" s="255"/>
    </row>
    <row r="18" spans="1:10" ht="45" customHeight="1">
      <c r="A18" s="331"/>
      <c r="B18" s="901" t="s">
        <v>317</v>
      </c>
      <c r="C18" s="902"/>
      <c r="D18" s="903"/>
      <c r="E18" s="881">
        <f>'tablas de calculo'!AL14</f>
        <v>0</v>
      </c>
      <c r="F18" s="882"/>
      <c r="G18" s="376"/>
      <c r="H18" s="872" t="str">
        <f>'tablas de calculo'!AO13</f>
        <v>No aplica</v>
      </c>
      <c r="I18" s="873"/>
      <c r="J18" s="260"/>
    </row>
    <row r="19" spans="1:10" ht="23.25" customHeight="1">
      <c r="A19" s="127"/>
      <c r="B19" s="893"/>
      <c r="C19" s="894"/>
      <c r="D19" s="375"/>
      <c r="E19" s="377"/>
      <c r="F19" s="351"/>
      <c r="G19" s="351"/>
      <c r="H19" s="378"/>
      <c r="I19" s="379"/>
      <c r="J19" s="255"/>
    </row>
    <row r="20" spans="1:10" ht="33" customHeight="1">
      <c r="A20" s="127"/>
      <c r="B20" s="381" t="s">
        <v>345</v>
      </c>
      <c r="C20" s="118" t="str">
        <f>'tablas de calculo'!BC4</f>
        <v>Verifica el 3° requisito</v>
      </c>
      <c r="D20" s="380"/>
      <c r="E20" s="376"/>
      <c r="F20" s="885"/>
      <c r="G20" s="885"/>
      <c r="H20" s="378"/>
      <c r="I20" s="379"/>
      <c r="J20" s="255"/>
    </row>
    <row r="21" spans="1:10" ht="24" customHeight="1">
      <c r="A21" s="127"/>
      <c r="B21" s="382"/>
      <c r="C21" s="383"/>
      <c r="D21" s="378"/>
      <c r="E21" s="378"/>
      <c r="F21" s="384"/>
      <c r="G21" s="368"/>
      <c r="H21" s="899"/>
      <c r="I21" s="900"/>
      <c r="J21" s="255"/>
    </row>
    <row r="22" spans="1:10" ht="45" customHeight="1">
      <c r="A22" s="127"/>
      <c r="B22" s="747" t="s">
        <v>312</v>
      </c>
      <c r="C22" s="748"/>
      <c r="D22" s="649"/>
      <c r="E22" s="883" t="str">
        <f>'tablas de calculo'!AL18</f>
        <v>Revisa las ponderaciones</v>
      </c>
      <c r="F22" s="884"/>
      <c r="G22" s="376"/>
      <c r="H22" s="874" t="str">
        <f>'tablas de calculo'!AO17</f>
        <v>Aplica la evaluación</v>
      </c>
      <c r="I22" s="873"/>
      <c r="J22" s="255"/>
    </row>
    <row r="23" spans="1:10" ht="30" customHeight="1">
      <c r="A23" s="330"/>
      <c r="B23" s="372"/>
      <c r="C23" s="373"/>
      <c r="D23" s="373"/>
      <c r="E23" s="388"/>
      <c r="F23" s="389"/>
      <c r="G23" s="354"/>
      <c r="H23" s="899"/>
      <c r="I23" s="900"/>
      <c r="J23" s="255"/>
    </row>
    <row r="24" spans="1:10" ht="45" customHeight="1">
      <c r="A24" s="330"/>
      <c r="B24" s="747" t="s">
        <v>342</v>
      </c>
      <c r="C24" s="879"/>
      <c r="D24" s="880"/>
      <c r="E24" s="883" t="e">
        <f>'tablas de calculo'!AP2</f>
        <v>#VALUE!</v>
      </c>
      <c r="F24" s="884"/>
      <c r="G24" s="376"/>
      <c r="H24" s="874" t="e">
        <f>'tablas de calculo'!AP3</f>
        <v>#VALUE!</v>
      </c>
      <c r="I24" s="873"/>
      <c r="J24" s="255"/>
    </row>
    <row r="25" spans="1:10" s="44" customFormat="1" ht="16.5" customHeight="1">
      <c r="A25" s="330"/>
      <c r="B25" s="390"/>
      <c r="C25" s="378"/>
      <c r="D25" s="378"/>
      <c r="E25" s="385"/>
      <c r="F25" s="385"/>
      <c r="G25" s="385"/>
      <c r="H25" s="392"/>
      <c r="I25" s="393"/>
      <c r="J25" s="255"/>
    </row>
    <row r="26" spans="1:10" ht="39" customHeight="1">
      <c r="A26" s="330"/>
      <c r="B26" s="870" t="s">
        <v>340</v>
      </c>
      <c r="C26" s="871"/>
      <c r="D26" s="371" t="e">
        <f>'tablas de calculo'!AO4</f>
        <v>#VALUE!</v>
      </c>
      <c r="E26" s="388"/>
      <c r="F26" s="376"/>
      <c r="G26" s="386"/>
      <c r="H26" s="394" t="e">
        <f>'tablas de calculo'!AO5</f>
        <v>#VALUE!</v>
      </c>
      <c r="I26" s="393"/>
      <c r="J26" s="255"/>
    </row>
    <row r="27" spans="1:10" s="44" customFormat="1" ht="17.25" customHeight="1">
      <c r="A27" s="330"/>
      <c r="B27" s="390"/>
      <c r="C27" s="391"/>
      <c r="D27" s="351"/>
      <c r="E27" s="351"/>
      <c r="F27" s="375"/>
      <c r="G27" s="375"/>
      <c r="H27" s="392"/>
      <c r="I27" s="393"/>
      <c r="J27" s="255"/>
    </row>
    <row r="28" spans="1:10" ht="39" customHeight="1" hidden="1">
      <c r="A28" s="330"/>
      <c r="B28" s="870" t="s">
        <v>313</v>
      </c>
      <c r="C28" s="871"/>
      <c r="D28" s="82">
        <f>'tablas de calculo'!AL8</f>
        <v>0</v>
      </c>
      <c r="E28" s="388"/>
      <c r="F28" s="376"/>
      <c r="G28" s="374"/>
      <c r="H28" s="395">
        <f>'tablas de calculo'!AM8</f>
      </c>
      <c r="I28" s="393"/>
      <c r="J28" s="255"/>
    </row>
    <row r="29" spans="1:10" ht="39" customHeight="1">
      <c r="A29" s="330"/>
      <c r="B29" s="870" t="s">
        <v>339</v>
      </c>
      <c r="C29" s="871"/>
      <c r="D29" s="371">
        <f>'vcai-CAPACITACION'!J20</f>
        <v>0</v>
      </c>
      <c r="E29" s="388"/>
      <c r="F29" s="376"/>
      <c r="G29" s="387"/>
      <c r="H29" s="394" t="str">
        <f>'tablas de calculo'!AM11</f>
        <v>NO APLICA</v>
      </c>
      <c r="I29" s="396"/>
      <c r="J29" s="255"/>
    </row>
    <row r="30" spans="1:10" ht="30" customHeight="1">
      <c r="A30" s="330"/>
      <c r="B30" s="405"/>
      <c r="C30" s="378"/>
      <c r="D30" s="397"/>
      <c r="E30" s="397"/>
      <c r="F30" s="397"/>
      <c r="G30" s="387"/>
      <c r="H30" s="895"/>
      <c r="I30" s="896"/>
      <c r="J30" s="255"/>
    </row>
    <row r="31" spans="1:10" ht="45" customHeight="1">
      <c r="A31" s="330"/>
      <c r="B31" s="906" t="s">
        <v>376</v>
      </c>
      <c r="C31" s="907"/>
      <c r="D31" s="883" t="e">
        <f>'tablas de calculo'!AP20</f>
        <v>#VALUE!</v>
      </c>
      <c r="E31" s="884"/>
      <c r="F31" s="904" t="s">
        <v>365</v>
      </c>
      <c r="G31" s="905"/>
      <c r="H31" s="874" t="e">
        <f>'tablas de calculo'!AO20</f>
        <v>#VALUE!</v>
      </c>
      <c r="I31" s="873"/>
      <c r="J31" s="255"/>
    </row>
    <row r="32" spans="1:10" ht="18.75" customHeight="1">
      <c r="A32" s="330"/>
      <c r="B32" s="406"/>
      <c r="C32" s="402"/>
      <c r="D32" s="402"/>
      <c r="E32" s="398"/>
      <c r="F32" s="398"/>
      <c r="G32" s="387"/>
      <c r="H32" s="399"/>
      <c r="I32" s="357"/>
      <c r="J32" s="255"/>
    </row>
    <row r="33" spans="1:10" ht="32.25" customHeight="1">
      <c r="A33" s="330"/>
      <c r="B33" s="381" t="s">
        <v>341</v>
      </c>
      <c r="C33" s="118" t="str">
        <f>'APOR.DEST.'!K37</f>
        <v>Verifica el 1° requisito</v>
      </c>
      <c r="D33" s="380"/>
      <c r="E33" s="378"/>
      <c r="F33" s="373"/>
      <c r="G33" s="373"/>
      <c r="H33" s="378"/>
      <c r="I33" s="379"/>
      <c r="J33" s="255"/>
    </row>
    <row r="34" spans="1:10" ht="18.75" customHeight="1">
      <c r="A34" s="127"/>
      <c r="B34" s="390"/>
      <c r="C34" s="378"/>
      <c r="D34" s="376"/>
      <c r="E34" s="377"/>
      <c r="F34" s="377"/>
      <c r="G34" s="378"/>
      <c r="H34" s="400"/>
      <c r="I34" s="401"/>
      <c r="J34" s="127"/>
    </row>
    <row r="35" spans="1:10" ht="45" customHeight="1">
      <c r="A35" s="127"/>
      <c r="B35" s="908" t="s">
        <v>375</v>
      </c>
      <c r="C35" s="909"/>
      <c r="D35" s="883" t="e">
        <f>'tablas de calculo'!AP24</f>
        <v>#VALUE!</v>
      </c>
      <c r="E35" s="884"/>
      <c r="F35" s="875" t="s">
        <v>365</v>
      </c>
      <c r="G35" s="875"/>
      <c r="H35" s="872" t="e">
        <f>'tablas de calculo'!AO23</f>
        <v>#VALUE!</v>
      </c>
      <c r="I35" s="873"/>
      <c r="J35" s="127"/>
    </row>
    <row r="36" spans="1:10" ht="31.5" customHeight="1">
      <c r="A36" s="127"/>
      <c r="B36" s="403"/>
      <c r="C36" s="404"/>
      <c r="D36" s="404"/>
      <c r="E36" s="404"/>
      <c r="F36" s="404"/>
      <c r="G36" s="404"/>
      <c r="H36" s="400"/>
      <c r="I36" s="401"/>
      <c r="J36" s="127"/>
    </row>
    <row r="37" spans="1:10" ht="2.25" customHeight="1">
      <c r="A37" s="135"/>
      <c r="B37" s="127"/>
      <c r="C37" s="127"/>
      <c r="D37" s="127"/>
      <c r="E37" s="127"/>
      <c r="F37" s="127"/>
      <c r="G37" s="127"/>
      <c r="H37" s="127"/>
      <c r="I37" s="127"/>
      <c r="J37" s="127"/>
    </row>
    <row r="38" spans="1:10" s="409" customFormat="1" ht="16.5" customHeight="1">
      <c r="A38" s="407"/>
      <c r="B38" s="418" t="s">
        <v>119</v>
      </c>
      <c r="C38" s="419"/>
      <c r="D38" s="419"/>
      <c r="E38" s="419"/>
      <c r="F38" s="419"/>
      <c r="G38" s="419"/>
      <c r="H38" s="419"/>
      <c r="I38" s="420"/>
      <c r="J38" s="408"/>
    </row>
    <row r="39" spans="1:10" ht="2.25" customHeight="1">
      <c r="A39" s="135"/>
      <c r="B39" s="127"/>
      <c r="C39" s="127"/>
      <c r="D39" s="127"/>
      <c r="E39" s="127"/>
      <c r="F39" s="127"/>
      <c r="G39" s="127"/>
      <c r="H39" s="127"/>
      <c r="I39" s="127"/>
      <c r="J39" s="127"/>
    </row>
    <row r="40" spans="1:10" ht="24" customHeight="1">
      <c r="A40" s="135"/>
      <c r="B40" s="867"/>
      <c r="C40" s="868"/>
      <c r="D40" s="868"/>
      <c r="E40" s="868"/>
      <c r="F40" s="868"/>
      <c r="G40" s="868"/>
      <c r="H40" s="868"/>
      <c r="I40" s="869"/>
      <c r="J40" s="127"/>
    </row>
    <row r="41" spans="1:10" ht="24" customHeight="1">
      <c r="A41" s="261"/>
      <c r="B41" s="867"/>
      <c r="C41" s="868"/>
      <c r="D41" s="868"/>
      <c r="E41" s="868"/>
      <c r="F41" s="868"/>
      <c r="G41" s="868"/>
      <c r="H41" s="868"/>
      <c r="I41" s="869"/>
      <c r="J41" s="127"/>
    </row>
    <row r="42" spans="1:10" ht="24" customHeight="1">
      <c r="A42" s="261"/>
      <c r="B42" s="867"/>
      <c r="C42" s="868"/>
      <c r="D42" s="868"/>
      <c r="E42" s="868"/>
      <c r="F42" s="868"/>
      <c r="G42" s="868"/>
      <c r="H42" s="868"/>
      <c r="I42" s="869"/>
      <c r="J42" s="127"/>
    </row>
    <row r="43" spans="1:10" ht="24" customHeight="1">
      <c r="A43" s="135"/>
      <c r="B43" s="867"/>
      <c r="C43" s="868"/>
      <c r="D43" s="868"/>
      <c r="E43" s="868"/>
      <c r="F43" s="868"/>
      <c r="G43" s="868"/>
      <c r="H43" s="868"/>
      <c r="I43" s="869"/>
      <c r="J43" s="127"/>
    </row>
    <row r="44" spans="1:10" ht="24" customHeight="1">
      <c r="A44" s="135"/>
      <c r="B44" s="867"/>
      <c r="C44" s="868"/>
      <c r="D44" s="868"/>
      <c r="E44" s="868"/>
      <c r="F44" s="868"/>
      <c r="G44" s="868"/>
      <c r="H44" s="868"/>
      <c r="I44" s="869"/>
      <c r="J44" s="127"/>
    </row>
    <row r="45" spans="1:10" ht="24" customHeight="1">
      <c r="A45" s="135"/>
      <c r="B45" s="867"/>
      <c r="C45" s="868"/>
      <c r="D45" s="868"/>
      <c r="E45" s="868"/>
      <c r="F45" s="868"/>
      <c r="G45" s="868"/>
      <c r="H45" s="868"/>
      <c r="I45" s="869"/>
      <c r="J45" s="127"/>
    </row>
    <row r="46" spans="1:10" ht="24" customHeight="1">
      <c r="A46" s="135"/>
      <c r="B46" s="867"/>
      <c r="C46" s="868"/>
      <c r="D46" s="868"/>
      <c r="E46" s="868"/>
      <c r="F46" s="868"/>
      <c r="G46" s="868"/>
      <c r="H46" s="868"/>
      <c r="I46" s="869"/>
      <c r="J46" s="127"/>
    </row>
    <row r="47" spans="1:10" ht="24" customHeight="1">
      <c r="A47" s="135"/>
      <c r="B47" s="867"/>
      <c r="C47" s="868"/>
      <c r="D47" s="868"/>
      <c r="E47" s="868"/>
      <c r="F47" s="868"/>
      <c r="G47" s="868"/>
      <c r="H47" s="868"/>
      <c r="I47" s="869"/>
      <c r="J47" s="127"/>
    </row>
    <row r="48" spans="1:10" ht="18" customHeight="1">
      <c r="A48" s="127"/>
      <c r="B48" s="127"/>
      <c r="C48" s="127"/>
      <c r="D48" s="127"/>
      <c r="E48" s="127"/>
      <c r="F48" s="127"/>
      <c r="G48" s="127"/>
      <c r="H48" s="127"/>
      <c r="I48" s="127"/>
      <c r="J48" s="127"/>
    </row>
    <row r="49" spans="1:10" ht="46.5" customHeight="1">
      <c r="A49" s="127"/>
      <c r="B49" s="692" t="str">
        <f>CONCATENATE(VCIFM!F38,"                                                                                                                                                                 ",VCIFM!F34)</f>
        <v>                                                                                                                                                                 </v>
      </c>
      <c r="C49" s="692"/>
      <c r="D49" s="692"/>
      <c r="E49" s="127"/>
      <c r="F49" s="692" t="str">
        <f>CONCATENATE(VCIFM!B4,"                                                                   ",VCIFM!B6)</f>
        <v>                                                                   </v>
      </c>
      <c r="G49" s="692"/>
      <c r="H49" s="692"/>
      <c r="I49" s="692"/>
      <c r="J49" s="127"/>
    </row>
    <row r="50" spans="1:10" ht="12.75" customHeight="1">
      <c r="A50" s="127"/>
      <c r="B50" s="809" t="s">
        <v>346</v>
      </c>
      <c r="C50" s="809"/>
      <c r="D50" s="809"/>
      <c r="E50" s="127"/>
      <c r="F50" s="809" t="s">
        <v>356</v>
      </c>
      <c r="G50" s="809"/>
      <c r="H50" s="809"/>
      <c r="I50" s="809"/>
      <c r="J50" s="127"/>
    </row>
    <row r="51" spans="1:10" ht="18" customHeight="1">
      <c r="A51" s="256"/>
      <c r="B51" s="257"/>
      <c r="C51" s="887"/>
      <c r="D51" s="887"/>
      <c r="E51" s="888"/>
      <c r="F51" s="888"/>
      <c r="G51" s="886"/>
      <c r="H51" s="886"/>
      <c r="I51" s="886"/>
      <c r="J51" s="127"/>
    </row>
    <row r="52" spans="1:10" ht="19.5" customHeight="1">
      <c r="A52" s="163"/>
      <c r="B52" s="212">
        <f>VCIFM!E43</f>
        <v>0</v>
      </c>
      <c r="C52" s="127"/>
      <c r="D52" s="127"/>
      <c r="E52" s="127"/>
      <c r="F52" s="127"/>
      <c r="G52" s="886"/>
      <c r="H52" s="886"/>
      <c r="I52" s="127"/>
      <c r="J52" s="127"/>
    </row>
    <row r="53" spans="1:10" ht="12.75">
      <c r="A53" s="892" t="s">
        <v>306</v>
      </c>
      <c r="B53" s="809"/>
      <c r="C53" s="129"/>
      <c r="D53" s="127"/>
      <c r="E53" s="127"/>
      <c r="F53" s="127"/>
      <c r="G53" s="889"/>
      <c r="H53" s="889"/>
      <c r="I53" s="127"/>
      <c r="J53" s="127"/>
    </row>
    <row r="54" spans="1:10" ht="23.25" customHeight="1">
      <c r="A54" s="163"/>
      <c r="B54" s="212">
        <f>VCIFM!H43</f>
        <v>0</v>
      </c>
      <c r="C54" s="258"/>
      <c r="D54" s="127"/>
      <c r="E54" s="259"/>
      <c r="F54" s="259"/>
      <c r="G54" s="886"/>
      <c r="H54" s="886"/>
      <c r="I54" s="127"/>
      <c r="J54" s="127"/>
    </row>
    <row r="55" spans="1:10" ht="12.75" customHeight="1">
      <c r="A55" s="890" t="s">
        <v>297</v>
      </c>
      <c r="B55" s="891"/>
      <c r="C55" s="127"/>
      <c r="D55" s="127"/>
      <c r="E55" s="127"/>
      <c r="F55" s="127"/>
      <c r="G55" s="889"/>
      <c r="H55" s="889"/>
      <c r="I55" s="127"/>
      <c r="J55" s="127"/>
    </row>
    <row r="56" spans="1:10" ht="13.5" customHeight="1">
      <c r="A56" s="127"/>
      <c r="B56" s="127"/>
      <c r="C56" s="127"/>
      <c r="D56" s="127"/>
      <c r="E56" s="127"/>
      <c r="F56" s="127"/>
      <c r="G56" s="127"/>
      <c r="H56" s="127"/>
      <c r="I56" s="127"/>
      <c r="J56" s="127"/>
    </row>
    <row r="57" spans="1:10" ht="44.25" customHeight="1">
      <c r="A57" s="127"/>
      <c r="B57" s="127"/>
      <c r="C57" s="127"/>
      <c r="D57" s="863">
        <f>'APOR.DEST.'!B9</f>
        <v>0</v>
      </c>
      <c r="E57" s="863"/>
      <c r="F57" s="863"/>
      <c r="G57" s="863"/>
      <c r="H57" s="127"/>
      <c r="I57" s="127"/>
      <c r="J57" s="127"/>
    </row>
    <row r="58" spans="1:10" ht="12.75">
      <c r="A58" s="127"/>
      <c r="B58" s="127"/>
      <c r="C58" s="127"/>
      <c r="D58" s="809" t="s">
        <v>120</v>
      </c>
      <c r="E58" s="809"/>
      <c r="F58" s="809"/>
      <c r="G58" s="809"/>
      <c r="H58" s="127"/>
      <c r="I58" s="127"/>
      <c r="J58" s="127"/>
    </row>
    <row r="59" spans="1:10" ht="12.75">
      <c r="A59" s="135"/>
      <c r="B59" s="135"/>
      <c r="C59" s="135"/>
      <c r="D59" s="135"/>
      <c r="E59" s="135"/>
      <c r="F59" s="135"/>
      <c r="G59" s="135"/>
      <c r="H59" s="135"/>
      <c r="I59" s="135"/>
      <c r="J59" s="127"/>
    </row>
    <row r="60" spans="1:10" ht="12.75">
      <c r="A60" s="135"/>
      <c r="B60" s="135"/>
      <c r="C60" s="135"/>
      <c r="D60" s="135"/>
      <c r="E60" s="135"/>
      <c r="F60" s="135"/>
      <c r="G60" s="135"/>
      <c r="H60" s="135"/>
      <c r="I60" s="135"/>
      <c r="J60" s="127"/>
    </row>
    <row r="61" spans="1:10" ht="12.75">
      <c r="A61" s="135"/>
      <c r="B61" s="135"/>
      <c r="C61" s="135"/>
      <c r="D61" s="135"/>
      <c r="E61" s="135"/>
      <c r="F61" s="135"/>
      <c r="G61" s="135"/>
      <c r="H61" s="135"/>
      <c r="I61" s="135"/>
      <c r="J61" s="127"/>
    </row>
    <row r="62" spans="1:10" ht="12.75" hidden="1">
      <c r="A62" s="135"/>
      <c r="B62" s="135"/>
      <c r="C62" s="135"/>
      <c r="D62" s="135"/>
      <c r="E62" s="135"/>
      <c r="F62" s="135"/>
      <c r="G62" s="135"/>
      <c r="H62" s="135"/>
      <c r="I62" s="135"/>
      <c r="J62" s="127"/>
    </row>
    <row r="63" spans="1:9" s="127" customFormat="1" ht="12.75" hidden="1">
      <c r="A63" s="135"/>
      <c r="B63" s="135"/>
      <c r="C63" s="135"/>
      <c r="D63" s="135"/>
      <c r="E63" s="135"/>
      <c r="F63" s="135"/>
      <c r="G63" s="135"/>
      <c r="H63" s="135"/>
      <c r="I63" s="135"/>
    </row>
    <row r="64" spans="1:9" s="127" customFormat="1" ht="12.75" hidden="1">
      <c r="A64" s="135"/>
      <c r="B64" s="135"/>
      <c r="C64" s="135"/>
      <c r="D64" s="135"/>
      <c r="E64" s="135"/>
      <c r="F64" s="135"/>
      <c r="G64" s="135"/>
      <c r="H64" s="135"/>
      <c r="I64" s="135"/>
    </row>
    <row r="65" spans="1:9" s="127" customFormat="1" ht="12.75" hidden="1">
      <c r="A65" s="135"/>
      <c r="B65" s="135"/>
      <c r="C65" s="135"/>
      <c r="D65" s="135"/>
      <c r="E65" s="135"/>
      <c r="F65" s="135"/>
      <c r="G65" s="135"/>
      <c r="H65" s="135"/>
      <c r="I65" s="135"/>
    </row>
    <row r="66" spans="1:9" s="127" customFormat="1" ht="12.75" hidden="1">
      <c r="A66" s="135"/>
      <c r="B66" s="135"/>
      <c r="C66" s="135"/>
      <c r="D66" s="135"/>
      <c r="E66" s="135"/>
      <c r="F66" s="135"/>
      <c r="G66" s="135"/>
      <c r="H66" s="135"/>
      <c r="I66" s="135"/>
    </row>
    <row r="67" spans="1:9" s="127" customFormat="1" ht="12.75" hidden="1">
      <c r="A67" s="135"/>
      <c r="B67" s="135"/>
      <c r="C67" s="135"/>
      <c r="D67" s="135"/>
      <c r="E67" s="135"/>
      <c r="F67" s="135"/>
      <c r="G67" s="135"/>
      <c r="H67" s="135"/>
      <c r="I67" s="135"/>
    </row>
    <row r="68" spans="1:9" s="127" customFormat="1" ht="12.75" hidden="1">
      <c r="A68" s="135"/>
      <c r="B68" s="135"/>
      <c r="C68" s="135"/>
      <c r="D68" s="135"/>
      <c r="E68" s="135"/>
      <c r="F68" s="135"/>
      <c r="G68" s="135"/>
      <c r="H68" s="135"/>
      <c r="I68" s="135"/>
    </row>
    <row r="69" spans="1:9" s="127" customFormat="1" ht="12.75" hidden="1">
      <c r="A69" s="135"/>
      <c r="B69" s="135"/>
      <c r="C69" s="135"/>
      <c r="D69" s="135"/>
      <c r="E69" s="135"/>
      <c r="F69" s="135"/>
      <c r="G69" s="135"/>
      <c r="H69" s="135"/>
      <c r="I69" s="135"/>
    </row>
  </sheetData>
  <sheetProtection password="D9BE" sheet="1" objects="1" scenarios="1"/>
  <mergeCells count="61">
    <mergeCell ref="F31:G31"/>
    <mergeCell ref="B46:I46"/>
    <mergeCell ref="B47:I47"/>
    <mergeCell ref="B43:I43"/>
    <mergeCell ref="B44:I44"/>
    <mergeCell ref="B45:I45"/>
    <mergeCell ref="B31:C31"/>
    <mergeCell ref="B35:C35"/>
    <mergeCell ref="H17:I17"/>
    <mergeCell ref="H21:I21"/>
    <mergeCell ref="H23:I23"/>
    <mergeCell ref="B18:D18"/>
    <mergeCell ref="H22:I22"/>
    <mergeCell ref="A53:B53"/>
    <mergeCell ref="B19:C19"/>
    <mergeCell ref="B49:D49"/>
    <mergeCell ref="F49:I49"/>
    <mergeCell ref="H30:I30"/>
    <mergeCell ref="B28:C28"/>
    <mergeCell ref="B29:C29"/>
    <mergeCell ref="H24:I24"/>
    <mergeCell ref="D31:E31"/>
    <mergeCell ref="D35:E35"/>
    <mergeCell ref="B10:I10"/>
    <mergeCell ref="B11:I11"/>
    <mergeCell ref="B12:I12"/>
    <mergeCell ref="B13:I13"/>
    <mergeCell ref="D8:E8"/>
    <mergeCell ref="G8:I8"/>
    <mergeCell ref="D9:E9"/>
    <mergeCell ref="G9:I9"/>
    <mergeCell ref="D58:G58"/>
    <mergeCell ref="F50:I50"/>
    <mergeCell ref="G51:I51"/>
    <mergeCell ref="C51:F51"/>
    <mergeCell ref="G52:H52"/>
    <mergeCell ref="G53:H53"/>
    <mergeCell ref="G54:H54"/>
    <mergeCell ref="G55:H55"/>
    <mergeCell ref="B50:D50"/>
    <mergeCell ref="A55:B55"/>
    <mergeCell ref="B24:D24"/>
    <mergeCell ref="B22:D22"/>
    <mergeCell ref="E18:F18"/>
    <mergeCell ref="E22:F22"/>
    <mergeCell ref="E24:F24"/>
    <mergeCell ref="F20:G20"/>
    <mergeCell ref="B4:I4"/>
    <mergeCell ref="B5:I5"/>
    <mergeCell ref="B6:I6"/>
    <mergeCell ref="B7:I7"/>
    <mergeCell ref="D57:G57"/>
    <mergeCell ref="B15:I15"/>
    <mergeCell ref="B40:I40"/>
    <mergeCell ref="B41:I41"/>
    <mergeCell ref="B42:I42"/>
    <mergeCell ref="B26:C26"/>
    <mergeCell ref="H18:I18"/>
    <mergeCell ref="H35:I35"/>
    <mergeCell ref="H31:I31"/>
    <mergeCell ref="F35:G35"/>
  </mergeCells>
  <printOptions horizontalCentered="1"/>
  <pageMargins left="0.25" right="0.25" top="0.3937007874015748" bottom="0.35433070866141736" header="0.31496062992125984" footer="0.35433070866141736"/>
  <pageSetup fitToHeight="1" fitToWidth="1" horizontalDpi="600" verticalDpi="600" orientation="portrait" scale="61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7">
    <tabColor indexed="13"/>
  </sheetPr>
  <dimension ref="A1:BH267"/>
  <sheetViews>
    <sheetView zoomScale="75" zoomScaleNormal="75" zoomScaleSheetLayoutView="75" workbookViewId="0" topLeftCell="A1">
      <selection activeCell="A1" sqref="A1:IV16384"/>
    </sheetView>
  </sheetViews>
  <sheetFormatPr defaultColWidth="11.421875" defaultRowHeight="16.5" customHeight="1" zeroHeight="1"/>
  <cols>
    <col min="1" max="1" width="13.421875" style="433" customWidth="1"/>
    <col min="2" max="19" width="13.421875" style="433" hidden="1" customWidth="1"/>
    <col min="20" max="20" width="13.421875" style="423" hidden="1" customWidth="1"/>
    <col min="21" max="42" width="13.421875" style="433" hidden="1" customWidth="1"/>
    <col min="43" max="43" width="7.421875" style="433" hidden="1" customWidth="1"/>
    <col min="44" max="44" width="11.8515625" style="433" hidden="1" customWidth="1"/>
    <col min="45" max="46" width="3.140625" style="433" hidden="1" customWidth="1"/>
    <col min="47" max="48" width="5.140625" style="433" hidden="1" customWidth="1"/>
    <col min="49" max="49" width="6.28125" style="433" hidden="1" customWidth="1"/>
    <col min="50" max="50" width="3.00390625" style="433" hidden="1" customWidth="1"/>
    <col min="51" max="16384" width="13.421875" style="433" hidden="1" customWidth="1"/>
  </cols>
  <sheetData>
    <row r="1" spans="1:60" ht="16.5" customHeight="1">
      <c r="A1" s="421" t="s">
        <v>311</v>
      </c>
      <c r="B1" s="422"/>
      <c r="C1" s="917">
        <v>1</v>
      </c>
      <c r="D1" s="917"/>
      <c r="E1" s="424">
        <v>0</v>
      </c>
      <c r="F1" s="424">
        <v>0.9</v>
      </c>
      <c r="G1" s="425" t="s">
        <v>352</v>
      </c>
      <c r="H1" s="426" t="str">
        <f>IF('vcai-SUPERIOR'!G14="X",4,IF('vcai-SUPERIOR'!H14="X",3,IF('vcai-SUPERIOR'!I14="X",2,IF('vcai-SUPERIOR'!J14="X",1,IF('vcai-SUPERIOR'!K14="X","No Aplica","   ")))))</f>
        <v>   </v>
      </c>
      <c r="I1" s="427">
        <f>IF(J1=0,0,K3/J4)</f>
        <v>0</v>
      </c>
      <c r="J1" s="426">
        <f>COUNTIF(H1,"&gt;=1")</f>
        <v>0</v>
      </c>
      <c r="K1" s="428" t="s">
        <v>22</v>
      </c>
      <c r="L1" s="429">
        <f>IF(J1=1,LOOKUP(H1,C1:D6))*I1/100</f>
        <v>0</v>
      </c>
      <c r="M1" s="426" t="str">
        <f>IF('vcai-AUTO'!H15="X",4,IF('vcai-AUTO'!I15="X",3,IF('vcai-AUTO'!J15="X",2,IF('vcai-AUTO'!K15="X",1,"   "))))</f>
        <v>   </v>
      </c>
      <c r="N1" s="427">
        <f>IF(O1=0,0,P3/O4)</f>
        <v>0</v>
      </c>
      <c r="O1" s="426">
        <f>COUNTIF(M1,"&gt;=1")</f>
        <v>0</v>
      </c>
      <c r="P1" s="428" t="s">
        <v>22</v>
      </c>
      <c r="Q1" s="429">
        <f>IF(O1=1,LOOKUP(M1,C1:D6))*N1/100</f>
        <v>0</v>
      </c>
      <c r="R1" s="426" t="str">
        <f>IF('vcai-3°EVALUADOR'!G15="X",4,IF('vcai-3°EVALUADOR'!H15="X",3,IF('vcai-3°EVALUADOR'!I15="X",2,IF('vcai-3°EVALUADOR'!J15="X",1,IF('vcai-3°EVALUADOR'!K15="X","No Aplica","   ")))))</f>
        <v>   </v>
      </c>
      <c r="S1" s="429">
        <f>IF(T1=0,0,U3/T4)</f>
        <v>0</v>
      </c>
      <c r="T1" s="426">
        <f>COUNTIF(R1,"&gt;=1")</f>
        <v>0</v>
      </c>
      <c r="U1" s="428" t="s">
        <v>22</v>
      </c>
      <c r="V1" s="429">
        <f>IF(T1=1,LOOKUP(R1,C1:D6))*S1/100</f>
        <v>0</v>
      </c>
      <c r="W1" s="426" t="str">
        <f>IF('vcai-DESARROLLO'!H15="X",3,IF('vcai-DESARROLLO'!I15="X",2,IF('vcai-DESARROLLO'!J15="X",1,IF('vcai-DESARROLLO'!K15="X","No Aplica"," "))))</f>
        <v> </v>
      </c>
      <c r="X1" s="426">
        <f>IF(Y1=0,0,Z5/Y6)</f>
        <v>0</v>
      </c>
      <c r="Y1" s="426">
        <f>COUNTIF(W1,"&gt;=1")</f>
        <v>0</v>
      </c>
      <c r="Z1" s="430" t="s">
        <v>42</v>
      </c>
      <c r="AA1" s="431">
        <f>IF(Y1=1,LOOKUP(W1,$Z$22:$AA$25)*X1/100,"")</f>
      </c>
      <c r="AB1" s="426" t="str">
        <f>IF(VCIFM!G16="X",4,IF(VCIFM!H16="X",3,IF(VCIFM!I16="X",2,IF(VCIFM!J16="X",1,IF(VCIFM!K16="X",0,"   ")))))</f>
        <v>   </v>
      </c>
      <c r="AC1" s="426">
        <f>COUNTIF(AB1,"&gt;=1")</f>
        <v>0</v>
      </c>
      <c r="AD1" s="428">
        <f>VCIFM!F16/100</f>
        <v>0</v>
      </c>
      <c r="AE1" s="423">
        <f>IF(AC1=1,LOOKUP(AB1,C1:D6))*AD1</f>
        <v>0</v>
      </c>
      <c r="AF1" s="426" t="str">
        <f>IF(VCCOGR!I14="x",4,IF(VCCOGR!J14="X",3,IF(VCCOGR!K14="X",2,IF(VCCOGR!L14="X",1,IF(VCCOGR!M14="X",0,"   ")))))</f>
        <v>   </v>
      </c>
      <c r="AG1" s="426">
        <f>COUNTIF(AF1,"&gt;=1")</f>
        <v>0</v>
      </c>
      <c r="AH1" s="423">
        <f>VCCOGR!H14/100</f>
        <v>0</v>
      </c>
      <c r="AI1" s="423">
        <f>IF(AG1=1,LOOKUP(AF1,$C$1:$D$6))*AH1</f>
        <v>0</v>
      </c>
      <c r="AJ1" s="423" t="s">
        <v>124</v>
      </c>
      <c r="AK1" s="910" t="s">
        <v>84</v>
      </c>
      <c r="AL1" s="910"/>
      <c r="AM1" s="910"/>
      <c r="AN1" s="910"/>
      <c r="AO1" s="910"/>
      <c r="AP1" s="432" t="e">
        <f>SUM(AO3,AN8,AN10)</f>
        <v>#VALUE!</v>
      </c>
      <c r="AX1" s="434">
        <v>1</v>
      </c>
      <c r="AY1" s="434" t="str">
        <f>IF('APOR.DEST.'!H24="X",0.385,IF('APOR.DEST.'!I24="X",0.256,IF('APOR.DEST.'!J24="X",0.128,"   ")))</f>
        <v>   </v>
      </c>
      <c r="BA1" s="423">
        <v>1</v>
      </c>
      <c r="BB1" s="423" t="str">
        <f>IF('ACT.EXT.'!H23="X",3.349,IF('ACT.EXT.'!I23="X",2.22,IF('ACT.EXT.'!J23="X",1.11,"   ")))</f>
        <v>   </v>
      </c>
      <c r="BD1" s="433" t="b">
        <f>ISBLANK('ACT.EXT.'!H23)</f>
        <v>1</v>
      </c>
      <c r="BE1" s="433" t="b">
        <f>ISBLANK('ACT.EXT.'!I23)</f>
        <v>1</v>
      </c>
      <c r="BF1" s="433" t="b">
        <f>ISBLANK('ACT.EXT.'!J23)</f>
        <v>1</v>
      </c>
      <c r="BG1" s="433" t="b">
        <f>NOT(OR(AND(NOT(BD1),NOT(BE1)),AND(NOT(BF1),NOT(AND(BD1,BE1)))))</f>
        <v>1</v>
      </c>
      <c r="BH1" s="433" t="s">
        <v>193</v>
      </c>
    </row>
    <row r="2" spans="1:60" s="437" customFormat="1" ht="12.75" customHeight="1" hidden="1">
      <c r="A2" s="435" t="s">
        <v>8</v>
      </c>
      <c r="B2" s="436">
        <v>30</v>
      </c>
      <c r="C2" s="426">
        <v>0</v>
      </c>
      <c r="D2" s="435" t="s">
        <v>14</v>
      </c>
      <c r="E2" s="424">
        <v>1</v>
      </c>
      <c r="F2" s="424">
        <v>59.9</v>
      </c>
      <c r="G2" s="425" t="s">
        <v>296</v>
      </c>
      <c r="H2" s="426" t="str">
        <f>IF('vcai-SUPERIOR'!G15="X",4,IF('vcai-SUPERIOR'!H15="X",3,IF('vcai-SUPERIOR'!I15="X",2,IF('vcai-SUPERIOR'!J15="X",1,IF('vcai-SUPERIOR'!K15="X","No Aplica"," ")))))</f>
        <v> </v>
      </c>
      <c r="I2" s="427">
        <f>IF(J2=0,0,K3/J4)</f>
        <v>0</v>
      </c>
      <c r="J2" s="426">
        <f>COUNTIF(H2,"&gt;=1")</f>
        <v>0</v>
      </c>
      <c r="L2" s="427">
        <f>IF(J2=1,LOOKUP(H2,C1:D6))*I2/100</f>
        <v>0</v>
      </c>
      <c r="M2" s="426" t="str">
        <f>IF('vcai-AUTO'!H16="X",4,IF('vcai-AUTO'!I16="X",3,IF('vcai-AUTO'!J16="X",2,IF('vcai-AUTO'!K16="X",1,"   "))))</f>
        <v>   </v>
      </c>
      <c r="N2" s="427">
        <f>IF(O2=0,0,P3/O4)</f>
        <v>0</v>
      </c>
      <c r="O2" s="426">
        <f>COUNTIF(M2,"&gt;=1")</f>
        <v>0</v>
      </c>
      <c r="Q2" s="427">
        <f>IF(O2=1,LOOKUP(M2,C2:D7))*N2/100</f>
        <v>0</v>
      </c>
      <c r="R2" s="426" t="str">
        <f>IF('vcai-3°EVALUADOR'!G16="X",4,IF('vcai-3°EVALUADOR'!H16="X",3,IF('vcai-3°EVALUADOR'!I16="X",2,IF('vcai-3°EVALUADOR'!J16="X",1,IF('vcai-3°EVALUADOR'!K16="X","No Aplica","   ")))))</f>
        <v>   </v>
      </c>
      <c r="S2" s="427">
        <f>IF(T2=0,0,U3/T4)</f>
        <v>0</v>
      </c>
      <c r="T2" s="426">
        <f>COUNTIF(R2,"&gt;=1")</f>
        <v>0</v>
      </c>
      <c r="V2" s="427">
        <f>IF(T2=1,LOOKUP(R2,C2:D7))*S2/100</f>
        <v>0</v>
      </c>
      <c r="W2" s="426" t="str">
        <f>IF('vcai-DESARROLLO'!H18="X",3,IF('vcai-DESARROLLO'!I18="X",2,IF('vcai-DESARROLLO'!J18="X",1,IF('vcai-DESARROLLO'!K18="X","No Aplica","   "))))</f>
        <v>   </v>
      </c>
      <c r="X2" s="426">
        <f>IF(Y2=0,0,Z5/Y6)</f>
        <v>0</v>
      </c>
      <c r="Y2" s="426">
        <f>COUNTIF(W2,"&gt;=1")</f>
        <v>0</v>
      </c>
      <c r="Z2" s="428" t="s">
        <v>43</v>
      </c>
      <c r="AA2" s="438">
        <f>IF(Y2=1,LOOKUP(W2,$Z$22:$AA$25)*X2/100,"")</f>
      </c>
      <c r="AB2" s="426" t="str">
        <f>IF(VCIFM!G20="X",4,IF(VCIFM!H20="X",3,IF(VCIFM!I20="X",2,IF(VCIFM!J20="X",1,IF(VCIFM!K20="X",0,"   ")))))</f>
        <v>   </v>
      </c>
      <c r="AC2" s="426">
        <f>COUNTIF(AB2,"&gt;=1")</f>
        <v>0</v>
      </c>
      <c r="AD2" s="428">
        <f>VCIFM!F20/100</f>
        <v>0</v>
      </c>
      <c r="AE2" s="426">
        <f>IF(AC2=1,LOOKUP(AB2,C1:D6))*AD2</f>
        <v>0</v>
      </c>
      <c r="AF2" s="426" t="str">
        <f>IF(VCCOGR!I18="X",4,IF(VCCOGR!J18="X",3,IF(VCCOGR!K18="X",2,IF(VCCOGR!L18="X",1,IF(VCCOGR!M18="X",0,"   ")))))</f>
        <v>   </v>
      </c>
      <c r="AG2" s="426">
        <f>COUNTIF(AF2,"&gt;=1")</f>
        <v>0</v>
      </c>
      <c r="AH2" s="426">
        <f>VCCOGR!H18/100</f>
        <v>0</v>
      </c>
      <c r="AI2" s="426">
        <f>IF(AG2=1,LOOKUP(AF2,$C$1:$D$6))*AH2</f>
        <v>0</v>
      </c>
      <c r="AJ2" s="439">
        <f>SUM(AJ11,AJ8,AJ5,AJ4,AJ3)</f>
        <v>30</v>
      </c>
      <c r="AK2" s="910" t="s">
        <v>123</v>
      </c>
      <c r="AL2" s="910"/>
      <c r="AM2" s="910"/>
      <c r="AN2" s="910"/>
      <c r="AO2" s="424"/>
      <c r="AP2" s="432" t="e">
        <f>AP1/AJ2*100</f>
        <v>#VALUE!</v>
      </c>
      <c r="AR2" s="437" t="s">
        <v>40</v>
      </c>
      <c r="AX2" s="424">
        <v>2</v>
      </c>
      <c r="AY2" s="424" t="str">
        <f>IF('APOR.DEST.'!H25="X",0.385,IF('APOR.DEST.'!I25="X",0.256,IF('APOR.DEST.'!J25="X",0.128,"   ")))</f>
        <v>   </v>
      </c>
      <c r="BA2" s="426">
        <v>2</v>
      </c>
      <c r="BB2" s="426" t="str">
        <f>IF('ACT.EXT.'!H24="X",3.349,IF('ACT.EXT.'!I24="X",2.22,IF('ACT.EXT.'!J24="X",1.11,"   ")))</f>
        <v>   </v>
      </c>
      <c r="BD2" s="437" t="b">
        <f>ISBLANK('ACT.EXT.'!H24)</f>
        <v>1</v>
      </c>
      <c r="BE2" s="437" t="b">
        <f>ISBLANK('ACT.EXT.'!I24)</f>
        <v>1</v>
      </c>
      <c r="BF2" s="437" t="b">
        <f>ISBLANK('ACT.EXT.'!J24)</f>
        <v>1</v>
      </c>
      <c r="BG2" s="437" t="b">
        <f>NOT(OR(AND(NOT(BD2),NOT(BE2)),AND(NOT(BF2),NOT(AND(BD2,BE2)))))</f>
        <v>1</v>
      </c>
      <c r="BH2" s="437" t="s">
        <v>194</v>
      </c>
    </row>
    <row r="3" spans="1:60" s="437" customFormat="1" ht="12.75" customHeight="1" hidden="1">
      <c r="A3" s="435" t="s">
        <v>9</v>
      </c>
      <c r="B3" s="436">
        <v>67.45</v>
      </c>
      <c r="C3" s="426">
        <v>1</v>
      </c>
      <c r="D3" s="428">
        <v>30</v>
      </c>
      <c r="E3" s="424">
        <v>60</v>
      </c>
      <c r="F3" s="424">
        <v>69.9</v>
      </c>
      <c r="G3" s="425" t="s">
        <v>295</v>
      </c>
      <c r="H3" s="426" t="str">
        <f>IF('vcai-SUPERIOR'!G16="X",4,IF('vcai-SUPERIOR'!H16="X",3,IF('vcai-SUPERIOR'!I16="X",2,IF('vcai-SUPERIOR'!J16="X",1,IF('vcai-SUPERIOR'!K16="X","No Aplica","   ")))))</f>
        <v>   </v>
      </c>
      <c r="I3" s="427">
        <f>IF(J3=0,0,K3/J4)</f>
        <v>0</v>
      </c>
      <c r="J3" s="426">
        <f>COUNTIF(H3,"&gt;=1")</f>
        <v>0</v>
      </c>
      <c r="K3" s="426">
        <f>'vcai-SUPERIOR'!F13</f>
        <v>0</v>
      </c>
      <c r="L3" s="427">
        <f>IF(J3=1,LOOKUP(H3,C1:D6))*I3/100</f>
        <v>0</v>
      </c>
      <c r="M3" s="426" t="str">
        <f>IF('vcai-AUTO'!H17="X",4,IF('vcai-AUTO'!I17="X",3,IF('vcai-AUTO'!J17="X",2,IF('vcai-AUTO'!K17="X",1,"   "))))</f>
        <v>   </v>
      </c>
      <c r="N3" s="427">
        <f>IF(O3=0,0,P3/O4)</f>
        <v>0</v>
      </c>
      <c r="O3" s="426">
        <f>COUNTIF(M3,"&gt;=1")</f>
        <v>0</v>
      </c>
      <c r="P3" s="426">
        <f>'vcai-AUTO'!G14</f>
        <v>0</v>
      </c>
      <c r="Q3" s="427">
        <f>IF(O3=1,LOOKUP(M3,C3:D8))*N3/100</f>
        <v>0</v>
      </c>
      <c r="R3" s="426" t="str">
        <f>IF('vcai-3°EVALUADOR'!G17="X",4,IF('vcai-3°EVALUADOR'!H17="X",3,IF('vcai-3°EVALUADOR'!I17="X",2,IF('vcai-3°EVALUADOR'!J17="X",1,IF('vcai-3°EVALUADOR'!K17="X","No Aplica","   ")))))</f>
        <v>   </v>
      </c>
      <c r="S3" s="427">
        <f>IF(T3=0,0,U3/T4)</f>
        <v>0</v>
      </c>
      <c r="T3" s="426">
        <f>COUNTIF(R3,"&gt;=1")</f>
        <v>0</v>
      </c>
      <c r="U3" s="440">
        <f>'vcai-3°EVALUADOR'!F14</f>
        <v>0</v>
      </c>
      <c r="V3" s="427">
        <f>IF(T3=1,LOOKUP(R3,C3:D8))*S3/100</f>
        <v>0</v>
      </c>
      <c r="W3" s="426" t="str">
        <f>IF('vcai-DESARROLLO'!H21="X",3,IF('vcai-DESARROLLO'!I21="X",2,IF('vcai-DESARROLLO'!J21="X",1,IF('vcai-DESARROLLO'!K21="X","No Aplica","   "))))</f>
        <v>   </v>
      </c>
      <c r="X3" s="426">
        <f>IF(Y3=0,0,Z5/Y6)</f>
        <v>0</v>
      </c>
      <c r="Y3" s="426">
        <f>COUNTIF(W3,"&gt;=1")</f>
        <v>0</v>
      </c>
      <c r="Z3" s="428" t="s">
        <v>44</v>
      </c>
      <c r="AA3" s="438">
        <f>IF(Y3=1,LOOKUP(W3,$Z$22:$AA$25)*X3/100,"")</f>
      </c>
      <c r="AB3" s="426" t="str">
        <f>IF(VCIFM!G24="X",4,IF(VCIFM!H24="X",3,IF(VCIFM!I24="X",2,IF(VCIFM!J24="X",1,IF(VCIFM!K24="X",0,"   ")))))</f>
        <v>   </v>
      </c>
      <c r="AC3" s="426">
        <f>COUNTIF(AB3,"&gt;=1")</f>
        <v>0</v>
      </c>
      <c r="AD3" s="428">
        <f>VCIFM!F24/100</f>
        <v>0</v>
      </c>
      <c r="AE3" s="426">
        <f>IF(AC3=1,LOOKUP(AB3,C1:D6))*AD3</f>
        <v>0</v>
      </c>
      <c r="AF3" s="426" t="str">
        <f>IF(VCCOGR!I22="X",4,IF(VCCOGR!J22="X",3,IF(VCCOGR!K22="X",2,IF(VCCOGR!L22="X",1,IF(VCCOGR!M22="X",0,"   ")))))</f>
        <v>   </v>
      </c>
      <c r="AG3" s="426">
        <f>COUNTIF(AF3,"&gt;=1")</f>
        <v>0</v>
      </c>
      <c r="AH3" s="426">
        <f>VCCOGR!H22/100</f>
        <v>0</v>
      </c>
      <c r="AI3" s="426">
        <f>IF(AG3=1,LOOKUP(AF3,$C$1:$D$6))*AH3</f>
        <v>0</v>
      </c>
      <c r="AJ3" s="426">
        <f>IF(AI15=0,AG12,IF(AI15=1,AH12,IF(AI15=2,AI12)))</f>
        <v>7.5</v>
      </c>
      <c r="AK3" s="441" t="s">
        <v>29</v>
      </c>
      <c r="AL3" s="424" t="str">
        <f>Q20</f>
        <v>Revisa las Ponderaciones</v>
      </c>
      <c r="AM3" s="424" t="str">
        <f>Q22</f>
        <v>Aplica la Evaluación</v>
      </c>
      <c r="AN3" s="442" t="e">
        <f>AL3*AJ3/100</f>
        <v>#VALUE!</v>
      </c>
      <c r="AO3" s="432" t="e">
        <f>SUM(AN3:AN5)</f>
        <v>#VALUE!</v>
      </c>
      <c r="AP3" s="912" t="e">
        <f>VLOOKUP(AP2,E1:G5,3)</f>
        <v>#VALUE!</v>
      </c>
      <c r="AR3" s="916" t="s">
        <v>62</v>
      </c>
      <c r="AS3" s="916"/>
      <c r="AT3" s="916"/>
      <c r="AU3" s="916"/>
      <c r="AV3" s="916"/>
      <c r="AW3" s="916"/>
      <c r="AX3" s="424">
        <v>3</v>
      </c>
      <c r="AY3" s="424" t="str">
        <f>IF('APOR.DEST.'!H26="X",0.385,IF('APOR.DEST.'!I26="X",0.256,IF('APOR.DEST.'!J26="X",0.128,"   ")))</f>
        <v>   </v>
      </c>
      <c r="BA3" s="426">
        <v>3</v>
      </c>
      <c r="BB3" s="426" t="str">
        <f>IF('ACT.EXT.'!H25="X",3.35,IF('ACT.EXT.'!I25="X",2.22,IF('ACT.EXT.'!J25="X",1.11,"   ")))</f>
        <v>   </v>
      </c>
      <c r="BD3" s="437" t="b">
        <f>ISBLANK('ACT.EXT.'!H25)</f>
        <v>1</v>
      </c>
      <c r="BE3" s="437" t="b">
        <f>ISBLANK('ACT.EXT.'!I25)</f>
        <v>1</v>
      </c>
      <c r="BF3" s="437" t="b">
        <f>ISBLANK('ACT.EXT.'!J25)</f>
        <v>1</v>
      </c>
      <c r="BG3" s="437" t="b">
        <f>NOT(OR(AND(NOT(BD3),NOT(BE3)),AND(NOT(BF3),NOT(AND(BD3,BE3)))))</f>
        <v>1</v>
      </c>
      <c r="BH3" s="437" t="s">
        <v>195</v>
      </c>
    </row>
    <row r="4" spans="1:55" s="437" customFormat="1" ht="12.75" customHeight="1" hidden="1">
      <c r="A4" s="435" t="s">
        <v>10</v>
      </c>
      <c r="B4" s="436">
        <v>82.5</v>
      </c>
      <c r="C4" s="426">
        <v>2</v>
      </c>
      <c r="D4" s="426">
        <v>65</v>
      </c>
      <c r="E4" s="424">
        <v>70</v>
      </c>
      <c r="F4" s="424">
        <v>89.9</v>
      </c>
      <c r="G4" s="425" t="s">
        <v>13</v>
      </c>
      <c r="J4" s="428">
        <f>SUM(J1:J3)</f>
        <v>0</v>
      </c>
      <c r="K4" s="444" t="s">
        <v>0</v>
      </c>
      <c r="L4" s="445" t="str">
        <f>IF(J4&gt;0,SUM(L1:L3),"Verifica la evaluación")</f>
        <v>Verifica la evaluación</v>
      </c>
      <c r="O4" s="428">
        <f>SUM(O1:O3)</f>
        <v>0</v>
      </c>
      <c r="P4" s="444" t="s">
        <v>0</v>
      </c>
      <c r="Q4" s="445" t="str">
        <f>IF(O4&gt;0,SUM(Q1:Q3),"Verifica la evaluación")</f>
        <v>Verifica la evaluación</v>
      </c>
      <c r="S4" s="446"/>
      <c r="T4" s="428">
        <f>SUM(T1:T3)</f>
        <v>0</v>
      </c>
      <c r="U4" s="444" t="s">
        <v>0</v>
      </c>
      <c r="V4" s="447" t="str">
        <f>IF(T4&gt;0,SUM(V1:V3),"Verifica la evaluación")</f>
        <v>Verifica la evaluación</v>
      </c>
      <c r="W4" s="426" t="str">
        <f>IF('vcai-DESARROLLO'!H24="X",3,IF('vcai-DESARROLLO'!I24="X",2,IF('vcai-DESARROLLO'!J24="X",1,IF('vcai-DESARROLLO'!K24="X","No Aplica","   "))))</f>
        <v>   </v>
      </c>
      <c r="X4" s="426">
        <f>IF(Y4=0,0,Z5/Y6)</f>
        <v>0</v>
      </c>
      <c r="Y4" s="426">
        <f>COUNTIF(W4,"&gt;=1")</f>
        <v>0</v>
      </c>
      <c r="Z4" s="428" t="s">
        <v>45</v>
      </c>
      <c r="AA4" s="438">
        <f>IF(Y4=1,LOOKUP(W4,$Z$22:$AA$25)*X4/100,"")</f>
      </c>
      <c r="AB4" s="426" t="str">
        <f>IF(VCIFM!G28="X",4,IF(VCIFM!H28="X",3,IF(VCIFM!I28="X",2,IF(VCIFM!J28="X",1,IF(VCIFM!K28="X",0,"   ")))))</f>
        <v>   </v>
      </c>
      <c r="AC4" s="426">
        <f>COUNTIF(AB4,"&gt;=1")</f>
        <v>0</v>
      </c>
      <c r="AD4" s="428">
        <f>VCIFM!F28/100</f>
        <v>0</v>
      </c>
      <c r="AE4" s="426">
        <f>IF(AC4=1,LOOKUP(AB4,C2:D7))*AD4</f>
        <v>0</v>
      </c>
      <c r="AF4" s="426" t="str">
        <f>IF(VCCOGR!I26="X",4,IF(VCCOGR!J26="X",3,IF(VCCOGR!K26="X",2,IF(VCCOGR!L26="X",1,IF(VCCOGR!M26="X",0,"   ")))))</f>
        <v>   </v>
      </c>
      <c r="AG4" s="426">
        <f>COUNTIF(AF4,"&gt;=1")</f>
        <v>0</v>
      </c>
      <c r="AH4" s="426">
        <f>VCCOGR!H26/100</f>
        <v>0</v>
      </c>
      <c r="AI4" s="426">
        <f>IF(AG4=1,LOOKUP(AF4,$C$1:$D$6))*AH4</f>
        <v>0</v>
      </c>
      <c r="AJ4" s="426">
        <f>IF(AI15=0,AG13,IF(AI15=1,AH13,IF(AI15=2,AI13)))</f>
        <v>15</v>
      </c>
      <c r="AK4" s="441" t="s">
        <v>82</v>
      </c>
      <c r="AL4" s="424" t="str">
        <f>L20</f>
        <v>Revisa las Ponderaciones</v>
      </c>
      <c r="AM4" s="424" t="str">
        <f>L22</f>
        <v>Aplica la evaluación</v>
      </c>
      <c r="AN4" s="442" t="e">
        <f>AL4*AJ4/100</f>
        <v>#VALUE!</v>
      </c>
      <c r="AO4" s="432" t="e">
        <f>AO3/AJ6*100</f>
        <v>#VALUE!</v>
      </c>
      <c r="AP4" s="912"/>
      <c r="AR4" s="428">
        <v>1</v>
      </c>
      <c r="AS4" s="428">
        <v>2</v>
      </c>
      <c r="AT4" s="428">
        <v>3</v>
      </c>
      <c r="AU4" s="428">
        <v>4</v>
      </c>
      <c r="AV4" s="428">
        <v>5</v>
      </c>
      <c r="AW4" s="428" t="s">
        <v>39</v>
      </c>
      <c r="AX4" s="424">
        <v>4</v>
      </c>
      <c r="AY4" s="424" t="str">
        <f>IF('APOR.DEST.'!H27="X",0.385,IF('APOR.DEST.'!I27="X",0.256,IF('APOR.DEST.'!J27="X",0.128,"   ")))</f>
        <v>   </v>
      </c>
      <c r="BA4" s="923" t="s">
        <v>115</v>
      </c>
      <c r="BB4" s="923"/>
      <c r="BC4" s="448" t="str">
        <f>IF(AE7="Revisa las ponderaciones","Verifica el 3° requisito",IF(AE7&gt;70,SUM(BB1:BB3),"Verifica el 3° requisito"))</f>
        <v>Verifica el 3° requisito</v>
      </c>
    </row>
    <row r="5" spans="1:55" s="437" customFormat="1" ht="12.75" customHeight="1" hidden="1">
      <c r="A5" s="435" t="s">
        <v>11</v>
      </c>
      <c r="B5" s="436">
        <v>100</v>
      </c>
      <c r="C5" s="426">
        <v>3</v>
      </c>
      <c r="D5" s="426">
        <v>80</v>
      </c>
      <c r="E5" s="424">
        <v>90</v>
      </c>
      <c r="F5" s="424">
        <v>100</v>
      </c>
      <c r="G5" s="425" t="s">
        <v>294</v>
      </c>
      <c r="H5" s="426" t="str">
        <f>IF('vcai-SUPERIOR'!G19="X",4,IF('vcai-SUPERIOR'!H19="X",3,IF('vcai-SUPERIOR'!I19="X",2,IF('vcai-SUPERIOR'!J19="X",1,IF('vcai-SUPERIOR'!K19="X","No Aplica","   ")))))</f>
        <v>   </v>
      </c>
      <c r="I5" s="427">
        <f>IF(J5=0,0,K7/J8)</f>
        <v>0</v>
      </c>
      <c r="J5" s="426">
        <f>COUNTIF(H5,"&gt;=1")</f>
        <v>0</v>
      </c>
      <c r="L5" s="426">
        <f>IF(J5=1,LOOKUP(H5,C1:D6))*I5/100</f>
        <v>0</v>
      </c>
      <c r="M5" s="426" t="str">
        <f>IF('vcai-AUTO'!H20="X",4,IF('vcai-AUTO'!I20="X",3,IF('vcai-AUTO'!J20="X",2,IF('vcai-AUTO'!K20="X",1,"   "))))</f>
        <v>   </v>
      </c>
      <c r="N5" s="427">
        <f>IF(O5=0,0,P7/O8)</f>
        <v>0</v>
      </c>
      <c r="O5" s="426">
        <f>COUNTIF(M5,"&gt;=1")</f>
        <v>0</v>
      </c>
      <c r="Q5" s="427">
        <f>IF(O5=1,LOOKUP(M5,C1:D6))*N5/100</f>
        <v>0</v>
      </c>
      <c r="R5" s="426" t="str">
        <f>IF('vcai-3°EVALUADOR'!G20="X",4,IF('vcai-3°EVALUADOR'!H20="X",3,IF('vcai-3°EVALUADOR'!I20="X",2,IF('vcai-3°EVALUADOR'!J20="X",1,IF('vcai-3°EVALUADOR'!K20="X","No Aplica","   ")))))</f>
        <v>   </v>
      </c>
      <c r="S5" s="427">
        <f>IF(T5=0,0,U7/T8)</f>
        <v>0</v>
      </c>
      <c r="T5" s="426">
        <f>COUNTIF(R5,"&gt;=1")</f>
        <v>0</v>
      </c>
      <c r="V5" s="427">
        <f>IF(T5=1,LOOKUP(R5,C1:D6))*S5/100</f>
        <v>0</v>
      </c>
      <c r="W5" s="426"/>
      <c r="X5" s="426"/>
      <c r="Y5" s="426"/>
      <c r="Z5" s="424">
        <f>'vcai-DESARROLLO'!E26</f>
        <v>100</v>
      </c>
      <c r="AA5" s="449"/>
      <c r="AB5" s="426" t="str">
        <f>IF(VCIFM!G32="X",4,IF(VCIFM!H32="X",3,IF(VCIFM!I32="X",2,IF(VCIFM!J32="X",1,IF(VCIFM!K32="X",0,"   ")))))</f>
        <v>   </v>
      </c>
      <c r="AC5" s="426">
        <f>COUNTIF(AB5,"&gt;=1")</f>
        <v>0</v>
      </c>
      <c r="AD5" s="428">
        <f>VCIFM!F32/100</f>
        <v>0</v>
      </c>
      <c r="AE5" s="426">
        <f>IF(AC5=1,LOOKUP(AB5,C3:D8))*AD5</f>
        <v>0</v>
      </c>
      <c r="AF5" s="426" t="str">
        <f>IF(VCCOGR!I30="X",4,IF(VCCOGR!J30="X",3,IF(VCCOGR!K30="X",2,IF(VCCOGR!L30="X",1,IF(VCCOGR!M30="X",0,"   ")))))</f>
        <v>   </v>
      </c>
      <c r="AG5" s="426">
        <f>COUNTIF(AF5,"&gt;=1")</f>
        <v>0</v>
      </c>
      <c r="AH5" s="426">
        <f>VCCOGR!H30/100</f>
        <v>0</v>
      </c>
      <c r="AI5" s="426">
        <f>IF(AG5=1,LOOKUP(AF5,$C$1:$D$6))*AH5</f>
        <v>0</v>
      </c>
      <c r="AJ5" s="426">
        <f>IF(AI15=0,AG14,IF(AI15=1,AH14,IF(AI15=2,AI14)))</f>
        <v>7.5</v>
      </c>
      <c r="AK5" s="441" t="s">
        <v>83</v>
      </c>
      <c r="AL5" s="424" t="str">
        <f>V20</f>
        <v>Revisa las Ponderaciones</v>
      </c>
      <c r="AM5" s="424" t="str">
        <f>V22</f>
        <v>Aplica la Evaluación</v>
      </c>
      <c r="AN5" s="442" t="e">
        <f>AL5*AJ5/100</f>
        <v>#VALUE!</v>
      </c>
      <c r="AO5" s="912" t="e">
        <f>VLOOKUP(AO4,E1:G5,3)</f>
        <v>#VALUE!</v>
      </c>
      <c r="AP5" s="912"/>
      <c r="AQ5" s="437" t="s">
        <v>34</v>
      </c>
      <c r="AR5" s="426">
        <v>35</v>
      </c>
      <c r="AS5" s="426">
        <v>35</v>
      </c>
      <c r="AT5" s="426">
        <v>10</v>
      </c>
      <c r="AU5" s="426">
        <v>10</v>
      </c>
      <c r="AV5" s="426">
        <v>10</v>
      </c>
      <c r="AW5" s="428">
        <f aca="true" t="shared" si="0" ref="AW5:AW10">SUM(AR5:AV5)</f>
        <v>100</v>
      </c>
      <c r="AX5" s="424">
        <v>5</v>
      </c>
      <c r="AY5" s="424" t="str">
        <f>IF('APOR.DEST.'!H28="X",0.385,IF('APOR.DEST.'!I28="X",0.256,IF('APOR.DEST.'!J28="X",0.128,"   ")))</f>
        <v>   </v>
      </c>
      <c r="BA5" s="450"/>
      <c r="BB5" s="912" t="s">
        <v>117</v>
      </c>
      <c r="BC5" s="912"/>
    </row>
    <row r="6" spans="1:55" s="437" customFormat="1" ht="12.75" customHeight="1" hidden="1">
      <c r="A6" s="422" t="s">
        <v>12</v>
      </c>
      <c r="B6" s="422"/>
      <c r="C6" s="428">
        <v>4</v>
      </c>
      <c r="D6" s="428">
        <v>100</v>
      </c>
      <c r="H6" s="426" t="str">
        <f>IF('vcai-SUPERIOR'!G20="X",4,IF('vcai-SUPERIOR'!H20="X",3,IF('vcai-SUPERIOR'!I20="X",2,IF('vcai-SUPERIOR'!J20="X",1,IF('vcai-SUPERIOR'!K20="X","No Aplica","   ")))))</f>
        <v>   </v>
      </c>
      <c r="I6" s="427">
        <f>IF(J6=0,0,K7/J8)</f>
        <v>0</v>
      </c>
      <c r="J6" s="426">
        <f>COUNTIF(H6,"&gt;=1")</f>
        <v>0</v>
      </c>
      <c r="L6" s="426">
        <f>IF(J6=1,LOOKUP(H6,C1:D6))*I6/100</f>
        <v>0</v>
      </c>
      <c r="M6" s="426" t="str">
        <f>IF('vcai-AUTO'!H21="X",4,IF('vcai-AUTO'!I21="X",3,IF('vcai-AUTO'!J21="X",2,IF('vcai-AUTO'!K21="X",1,"   "))))</f>
        <v>   </v>
      </c>
      <c r="N6" s="427">
        <f>IF(O6=0,0,P7/O8)</f>
        <v>0</v>
      </c>
      <c r="O6" s="426">
        <f>COUNTIF(M6,"&gt;=1")</f>
        <v>0</v>
      </c>
      <c r="P6" s="426"/>
      <c r="Q6" s="427">
        <f>IF(O6=1,LOOKUP(M6,C2:D7))*N6/100</f>
        <v>0</v>
      </c>
      <c r="R6" s="426" t="str">
        <f>IF('vcai-3°EVALUADOR'!G21="X",4,IF('vcai-3°EVALUADOR'!H21="X",3,IF('vcai-3°EVALUADOR'!I21="X",2,IF('vcai-3°EVALUADOR'!J21="X",1,IF('vcai-3°EVALUADOR'!K21="X","No Aplica","   ")))))</f>
        <v>   </v>
      </c>
      <c r="S6" s="427">
        <f>IF(T6=0,0,U7/T8)</f>
        <v>0</v>
      </c>
      <c r="T6" s="426">
        <f>COUNTIF(R6,"&gt;=1")</f>
        <v>0</v>
      </c>
      <c r="V6" s="427">
        <f>IF(T6=1,LOOKUP(R6,C2:D7))*S6/100</f>
        <v>0</v>
      </c>
      <c r="Y6" s="428">
        <f>SUM(Y1:Y5)</f>
        <v>0</v>
      </c>
      <c r="Z6" s="911" t="s">
        <v>20</v>
      </c>
      <c r="AA6" s="924">
        <f>IF(Y6=0,0,IF(Y6&gt;0,SUM(AA1:AA5)))</f>
        <v>0</v>
      </c>
      <c r="AC6" s="428">
        <f>SUM(AC1:AC5)</f>
        <v>0</v>
      </c>
      <c r="AD6" s="428">
        <f>SUM(AD1:AD5)*100</f>
        <v>0</v>
      </c>
      <c r="AE6" s="426"/>
      <c r="AG6" s="428">
        <f>SUM(AG1:AG5)</f>
        <v>0</v>
      </c>
      <c r="AH6" s="428">
        <f>SUM(AH1:AH5)*100</f>
        <v>0</v>
      </c>
      <c r="AI6" s="451" t="str">
        <f>IF(AH6=100,SUM(AI1:AI5),IF(AH6&lt;&gt;100,"Revisa las ponderaciones"))</f>
        <v>Revisa las ponderaciones</v>
      </c>
      <c r="AJ6" s="428">
        <f>SUM(AJ3:AJ5)</f>
        <v>30</v>
      </c>
      <c r="AK6" s="424"/>
      <c r="AL6" s="424"/>
      <c r="AM6" s="424"/>
      <c r="AN6" s="424"/>
      <c r="AO6" s="912"/>
      <c r="AP6" s="912"/>
      <c r="AQ6" s="437" t="s">
        <v>33</v>
      </c>
      <c r="AR6" s="426">
        <v>25</v>
      </c>
      <c r="AS6" s="426">
        <v>25</v>
      </c>
      <c r="AT6" s="426">
        <v>25</v>
      </c>
      <c r="AU6" s="426">
        <v>12.5</v>
      </c>
      <c r="AV6" s="426">
        <v>12.5</v>
      </c>
      <c r="AW6" s="428">
        <f t="shared" si="0"/>
        <v>100</v>
      </c>
      <c r="AX6" s="424">
        <v>6</v>
      </c>
      <c r="AY6" s="424" t="str">
        <f>IF('APOR.DEST.'!H29="X",0.385,IF('APOR.DEST.'!I29="X",0.256,IF('APOR.DEST.'!J29="X",0.128,"   ")))</f>
        <v>   </v>
      </c>
      <c r="BB6" s="912"/>
      <c r="BC6" s="912"/>
    </row>
    <row r="7" spans="8:51" s="437" customFormat="1" ht="12.75" customHeight="1" hidden="1">
      <c r="H7" s="426" t="str">
        <f>IF('vcai-SUPERIOR'!G21="X",4,IF('vcai-SUPERIOR'!H21="X",3,IF('vcai-SUPERIOR'!I21="X",2,IF('vcai-SUPERIOR'!J21="X",1,IF('vcai-SUPERIOR'!K21="X","No Aplica","   ")))))</f>
        <v>   </v>
      </c>
      <c r="I7" s="427">
        <f>IF(J7=0,0,K7/J8)</f>
        <v>0</v>
      </c>
      <c r="J7" s="426">
        <f>COUNTIF(H7,"&gt;=1")</f>
        <v>0</v>
      </c>
      <c r="K7" s="426">
        <f>'vcai-SUPERIOR'!F18</f>
        <v>0</v>
      </c>
      <c r="L7" s="426">
        <f>IF(J7=1,LOOKUP(H7,C1:D6))*I7/100</f>
        <v>0</v>
      </c>
      <c r="M7" s="426" t="str">
        <f>IF('vcai-AUTO'!H22="X",4,IF('vcai-AUTO'!I22="X",3,IF('vcai-AUTO'!J22="X",2,IF('vcai-AUTO'!K22="X",1,"   "))))</f>
        <v>   </v>
      </c>
      <c r="N7" s="427">
        <f>IF(O7=0,0,P7/O8)</f>
        <v>0</v>
      </c>
      <c r="O7" s="426">
        <f>COUNTIF(M7,"&gt;=1")</f>
        <v>0</v>
      </c>
      <c r="P7" s="426">
        <f>'vcai-AUTO'!G19</f>
        <v>0</v>
      </c>
      <c r="Q7" s="427">
        <f>IF(O7=1,LOOKUP(M7,C3:D8))*N7/100</f>
        <v>0</v>
      </c>
      <c r="R7" s="426" t="str">
        <f>IF('vcai-3°EVALUADOR'!G22="X",4,IF('vcai-3°EVALUADOR'!H22="X",3,IF('vcai-3°EVALUADOR'!I22="X",2,IF('vcai-3°EVALUADOR'!J22="X",1,IF('vcai-3°EVALUADOR'!K22="X","No Aplica","   ")))))</f>
        <v>   </v>
      </c>
      <c r="S7" s="427">
        <f>IF(T7=0,0,U7/T8)</f>
        <v>0</v>
      </c>
      <c r="T7" s="426">
        <f>COUNTIF(R7,"&gt;=1")</f>
        <v>0</v>
      </c>
      <c r="U7" s="426">
        <f>'vcai-3°EVALUADOR'!F19</f>
        <v>0</v>
      </c>
      <c r="V7" s="427">
        <f>IF(T7=1,LOOKUP(R7,C3:D8))*S7/100</f>
        <v>0</v>
      </c>
      <c r="Y7" s="428"/>
      <c r="Z7" s="911"/>
      <c r="AA7" s="924"/>
      <c r="AB7" s="923" t="s">
        <v>20</v>
      </c>
      <c r="AC7" s="923"/>
      <c r="AD7" s="923"/>
      <c r="AE7" s="451" t="str">
        <f>IF(AD6=100,SUM(AE1:AE5),IF(AD6&lt;&gt;100,"Revisa las ponderaciones"))</f>
        <v>Revisa las ponderaciones</v>
      </c>
      <c r="AH7" s="424" t="s">
        <v>20</v>
      </c>
      <c r="AI7" s="451"/>
      <c r="AJ7" s="925" t="s">
        <v>81</v>
      </c>
      <c r="AK7" s="925"/>
      <c r="AL7" s="925"/>
      <c r="AM7" s="925"/>
      <c r="AN7" s="925"/>
      <c r="AO7" s="428"/>
      <c r="AQ7" s="437" t="s">
        <v>35</v>
      </c>
      <c r="AR7" s="426">
        <v>25</v>
      </c>
      <c r="AS7" s="426">
        <v>25</v>
      </c>
      <c r="AT7" s="426">
        <v>25</v>
      </c>
      <c r="AU7" s="426">
        <v>12.5</v>
      </c>
      <c r="AV7" s="426">
        <v>12.5</v>
      </c>
      <c r="AW7" s="428">
        <f t="shared" si="0"/>
        <v>100</v>
      </c>
      <c r="AX7" s="424">
        <v>7</v>
      </c>
      <c r="AY7" s="424" t="str">
        <f>IF('APOR.DEST.'!H30="X",0.385,IF('APOR.DEST.'!I30="X",0.256,IF('APOR.DEST.'!J30="X",0.128,"   ")))</f>
        <v>   </v>
      </c>
    </row>
    <row r="8" spans="10:60" s="437" customFormat="1" ht="12.75" customHeight="1" hidden="1">
      <c r="J8" s="428">
        <f>SUM(J5:J7)</f>
        <v>0</v>
      </c>
      <c r="K8" s="452" t="s">
        <v>19</v>
      </c>
      <c r="L8" s="445" t="str">
        <f>IF(J8&gt;0,SUM(L5:L7),"Verifica la evaluación")</f>
        <v>Verifica la evaluación</v>
      </c>
      <c r="N8" s="426"/>
      <c r="O8" s="428">
        <f>SUM(O5:O7)</f>
        <v>0</v>
      </c>
      <c r="P8" s="452" t="s">
        <v>19</v>
      </c>
      <c r="Q8" s="445" t="str">
        <f>IF(O8&gt;0,SUM(Q5:Q7),"Verifica la evaluación")</f>
        <v>Verifica la evaluación</v>
      </c>
      <c r="S8" s="453"/>
      <c r="T8" s="428">
        <f>SUM(T5:T7)</f>
        <v>0</v>
      </c>
      <c r="U8" s="452" t="s">
        <v>19</v>
      </c>
      <c r="V8" s="447" t="str">
        <f>IF(T8&gt;0,SUM(V5:V7),"Verifica la evaluación")</f>
        <v>Verifica la evaluación</v>
      </c>
      <c r="W8" s="428"/>
      <c r="Z8" s="911" t="s">
        <v>7</v>
      </c>
      <c r="AA8" s="920">
        <f>IF(AA6=0,"",IF(AA6&gt;1,VLOOKUP(AA6,E1:G5,3)))</f>
      </c>
      <c r="AB8" s="918" t="s">
        <v>7</v>
      </c>
      <c r="AC8" s="918"/>
      <c r="AD8" s="918"/>
      <c r="AE8" s="920" t="str">
        <f>IF(AE7="Revisa las ponderaciones","Aplique la evaluación",IF(AE7&gt;1,VLOOKUP(AE7,$E$1:$G$5,3),"Aplique la evaluación"))</f>
        <v>Aplique la evaluación</v>
      </c>
      <c r="AF8" s="926" t="s">
        <v>7</v>
      </c>
      <c r="AG8" s="926"/>
      <c r="AH8" s="926"/>
      <c r="AI8" s="443" t="str">
        <f>IF(AI6="Revisa las ponderaciones","Aplica la evaluación",IF(AI6&gt;1,VLOOKUP(AI6,E1:G5,3)))</f>
        <v>Aplica la evaluación</v>
      </c>
      <c r="AJ8" s="428">
        <f>IF(AL8,AI11,AH11)</f>
        <v>0</v>
      </c>
      <c r="AK8" s="455" t="s">
        <v>30</v>
      </c>
      <c r="AL8" s="438">
        <f>AA6</f>
        <v>0</v>
      </c>
      <c r="AM8" s="426">
        <f>AA8</f>
      </c>
      <c r="AN8" s="438">
        <f>IF(AL8=0,"",IF(AL8&gt;1,AL8*0.05))</f>
      </c>
      <c r="AQ8" s="437" t="s">
        <v>36</v>
      </c>
      <c r="AR8" s="426">
        <v>25</v>
      </c>
      <c r="AS8" s="426">
        <v>25</v>
      </c>
      <c r="AT8" s="426">
        <v>25</v>
      </c>
      <c r="AU8" s="426">
        <v>12.5</v>
      </c>
      <c r="AV8" s="426">
        <v>12.5</v>
      </c>
      <c r="AW8" s="428">
        <f t="shared" si="0"/>
        <v>100</v>
      </c>
      <c r="AX8" s="424">
        <v>8</v>
      </c>
      <c r="AY8" s="424" t="str">
        <f>IF('APOR.DEST.'!H31="X",0.385,IF('APOR.DEST.'!I31="X",0.256,IF('APOR.DEST.'!J31="X",0.128,"   ")))</f>
        <v>   </v>
      </c>
      <c r="BD8" s="437" t="b">
        <f>ISBLANK('APOR.DEST.'!H24)</f>
        <v>1</v>
      </c>
      <c r="BE8" s="437" t="b">
        <f>ISBLANK('APOR.DEST.'!I24)</f>
        <v>1</v>
      </c>
      <c r="BF8" s="437" t="b">
        <f>ISBLANK('APOR.DEST.'!J24)</f>
        <v>1</v>
      </c>
      <c r="BG8" s="437" t="b">
        <f>NOT(OR(AND(NOT(BD8),NOT(BE8)),AND(NOT(BF8),NOT(AND(BD8,BE8)))))</f>
        <v>1</v>
      </c>
      <c r="BH8" s="437" t="s">
        <v>233</v>
      </c>
    </row>
    <row r="9" spans="4:60" ht="12.75" customHeight="1" hidden="1">
      <c r="D9" s="437"/>
      <c r="H9" s="426" t="str">
        <f>IF('vcai-SUPERIOR'!G24="X",4,IF('vcai-SUPERIOR'!H24="X",3,IF('vcai-SUPERIOR'!I24="X",2,IF('vcai-SUPERIOR'!J24="X",1,IF('vcai-SUPERIOR'!K24="X","No Aplica","   ")))))</f>
        <v>   </v>
      </c>
      <c r="I9" s="427">
        <f>IF(J9=0,0,K10/J11)</f>
        <v>0</v>
      </c>
      <c r="J9" s="426">
        <f>COUNTIF(H9,"&gt;=1")</f>
        <v>0</v>
      </c>
      <c r="L9" s="423">
        <f>IF(J9=1,LOOKUP(H9,C1:D6))*I9/100</f>
        <v>0</v>
      </c>
      <c r="M9" s="426" t="str">
        <f>IF('vcai-AUTO'!H25="X",4,IF('vcai-AUTO'!I25="X",3,IF('vcai-AUTO'!J25="X",2,IF('vcai-AUTO'!K25="X",1,"   "))))</f>
        <v>   </v>
      </c>
      <c r="N9" s="427">
        <f>IF(O9=0,0,P10/O11)</f>
        <v>0</v>
      </c>
      <c r="O9" s="426">
        <f>COUNTIF(M9,"&gt;=1")</f>
        <v>0</v>
      </c>
      <c r="P9" s="423"/>
      <c r="Q9" s="423">
        <f>IF(O9=1,LOOKUP(M9,C1:D6))*N9/100</f>
        <v>0</v>
      </c>
      <c r="R9" s="426" t="str">
        <f>IF('vcai-3°EVALUADOR'!G25="X",4,IF('vcai-3°EVALUADOR'!H25="X",3,IF('vcai-3°EVALUADOR'!I25="X",2,IF('vcai-3°EVALUADOR'!J25="X",1,IF('vcai-3°EVALUADOR'!K25="X","No Aplica","   ")))))</f>
        <v>   </v>
      </c>
      <c r="S9" s="429">
        <f>IF(T9=0,0,U10/T11)</f>
        <v>0</v>
      </c>
      <c r="T9" s="423">
        <f>COUNTIF(R9,"&gt;=1")</f>
        <v>0</v>
      </c>
      <c r="V9" s="429">
        <f>IF(T9=1,LOOKUP(R9,C1:D6))*S9/100</f>
        <v>0</v>
      </c>
      <c r="W9" s="426"/>
      <c r="X9" s="426"/>
      <c r="Y9" s="426"/>
      <c r="Z9" s="911"/>
      <c r="AA9" s="920"/>
      <c r="AB9" s="918"/>
      <c r="AC9" s="918"/>
      <c r="AD9" s="918"/>
      <c r="AE9" s="920"/>
      <c r="AF9" s="456"/>
      <c r="AG9" s="457"/>
      <c r="AH9" s="916" t="s">
        <v>24</v>
      </c>
      <c r="AI9" s="916"/>
      <c r="AQ9" s="433" t="s">
        <v>37</v>
      </c>
      <c r="AR9" s="423">
        <v>25</v>
      </c>
      <c r="AS9" s="423">
        <v>25</v>
      </c>
      <c r="AT9" s="423">
        <v>25</v>
      </c>
      <c r="AU9" s="423">
        <v>12.5</v>
      </c>
      <c r="AV9" s="423">
        <v>12.5</v>
      </c>
      <c r="AW9" s="428">
        <f t="shared" si="0"/>
        <v>100</v>
      </c>
      <c r="AX9" s="434">
        <v>9</v>
      </c>
      <c r="AY9" s="434" t="str">
        <f>IF('APOR.DEST.'!H32="X",0.385,IF('APOR.DEST.'!I32="X",0.256,IF('APOR.DEST.'!J32="X",0.128,"   ")))</f>
        <v>   </v>
      </c>
      <c r="BD9" s="433" t="b">
        <f>ISBLANK('APOR.DEST.'!H25)</f>
        <v>1</v>
      </c>
      <c r="BE9" s="433" t="b">
        <f>ISBLANK('APOR.DEST.'!I25)</f>
        <v>1</v>
      </c>
      <c r="BF9" s="433" t="b">
        <f>ISBLANK('APOR.DEST.'!J25)</f>
        <v>1</v>
      </c>
      <c r="BG9" s="433" t="b">
        <f aca="true" t="shared" si="1" ref="BG9:BG20">NOT(OR(AND(NOT(BD9),NOT(BE9)),AND(NOT(BF9),NOT(AND(BD9,BE9)))))</f>
        <v>1</v>
      </c>
      <c r="BH9" s="433" t="s">
        <v>234</v>
      </c>
    </row>
    <row r="10" spans="4:60" ht="12.75" customHeight="1" hidden="1">
      <c r="D10" s="437"/>
      <c r="H10" s="426" t="str">
        <f>IF('vcai-SUPERIOR'!G25="X",4,IF('vcai-SUPERIOR'!H25="X",3,IF('vcai-SUPERIOR'!I25="X",2,IF('vcai-SUPERIOR'!J25="X",1,IF('vcai-SUPERIOR'!K25="X","No Aplica","   ")))))</f>
        <v>   </v>
      </c>
      <c r="I10" s="427">
        <f>IF(J10=0,0,K10/J11)</f>
        <v>0</v>
      </c>
      <c r="J10" s="426">
        <f>COUNTIF(H10,"&gt;=1")</f>
        <v>0</v>
      </c>
      <c r="K10" s="423">
        <f>'vcai-SUPERIOR'!F23</f>
        <v>0</v>
      </c>
      <c r="L10" s="423">
        <f>IF(J10=1,LOOKUP(H10,C1:D6))*I10/100</f>
        <v>0</v>
      </c>
      <c r="M10" s="426" t="str">
        <f>IF('vcai-AUTO'!H26="X",4,IF('vcai-AUTO'!I26="X",3,IF('vcai-AUTO'!J26="X",2,IF('vcai-AUTO'!K26="X",1,"   "))))</f>
        <v>   </v>
      </c>
      <c r="N10" s="427">
        <f>IF(O10=0,0,P10/O11)</f>
        <v>0</v>
      </c>
      <c r="O10" s="426">
        <f>COUNTIF(M10,"&gt;=1")</f>
        <v>0</v>
      </c>
      <c r="P10" s="423">
        <f>'vcai-AUTO'!G24</f>
        <v>0</v>
      </c>
      <c r="Q10" s="423">
        <f>IF(O10=1,LOOKUP(M10,C1:D6))*N10/100</f>
        <v>0</v>
      </c>
      <c r="R10" s="426" t="str">
        <f>IF('vcai-3°EVALUADOR'!G26="X",4,IF('vcai-3°EVALUADOR'!H26="X",3,IF('vcai-3°EVALUADOR'!I26="X",2,IF('vcai-3°EVALUADOR'!J26="X",1,IF('vcai-3°EVALUADOR'!K26="X","No Aplica","   ")))))</f>
        <v>   </v>
      </c>
      <c r="S10" s="429">
        <f>IF(T10=0,0,U10/T11)</f>
        <v>0</v>
      </c>
      <c r="T10" s="423">
        <f>COUNTIF(R10,"&gt;=1")</f>
        <v>0</v>
      </c>
      <c r="U10" s="423">
        <f>'vcai-3°EVALUADOR'!F24</f>
        <v>0</v>
      </c>
      <c r="V10" s="429">
        <f>IF(T10=1,LOOKUP(R10,C2:D7))*S10/100</f>
        <v>0</v>
      </c>
      <c r="W10" s="426"/>
      <c r="X10" s="426"/>
      <c r="Y10" s="426"/>
      <c r="AA10" s="423"/>
      <c r="AD10" s="458" t="s">
        <v>121</v>
      </c>
      <c r="AE10" s="459" t="str">
        <f>BC4</f>
        <v>Verifica el 3° requisito</v>
      </c>
      <c r="AK10" s="913" t="s">
        <v>314</v>
      </c>
      <c r="AL10" s="913"/>
      <c r="AM10" s="913"/>
      <c r="AN10" s="914">
        <f>AL11/3*5/33.33</f>
        <v>0</v>
      </c>
      <c r="AO10" s="460"/>
      <c r="AP10" s="460"/>
      <c r="AQ10" s="461" t="s">
        <v>38</v>
      </c>
      <c r="AR10" s="462">
        <v>25</v>
      </c>
      <c r="AS10" s="462">
        <v>25</v>
      </c>
      <c r="AT10" s="462">
        <v>25</v>
      </c>
      <c r="AU10" s="462">
        <v>12.5</v>
      </c>
      <c r="AV10" s="462">
        <v>12.5</v>
      </c>
      <c r="AW10" s="428">
        <f t="shared" si="0"/>
        <v>100</v>
      </c>
      <c r="AX10" s="434">
        <v>10</v>
      </c>
      <c r="AY10" s="434" t="str">
        <f>IF('APOR.DEST.'!H33="X",0.385,IF('APOR.DEST.'!I33="X",0.256,IF('APOR.DEST.'!J33="X",0.128,"   ")))</f>
        <v>   </v>
      </c>
      <c r="BD10" s="433" t="b">
        <f>ISBLANK('APOR.DEST.'!H26)</f>
        <v>1</v>
      </c>
      <c r="BE10" s="433" t="b">
        <f>ISBLANK('APOR.DEST.'!I26)</f>
        <v>1</v>
      </c>
      <c r="BF10" s="433" t="b">
        <f>ISBLANK('APOR.DEST.'!J26)</f>
        <v>1</v>
      </c>
      <c r="BG10" s="433" t="b">
        <f t="shared" si="1"/>
        <v>1</v>
      </c>
      <c r="BH10" s="433" t="s">
        <v>235</v>
      </c>
    </row>
    <row r="11" spans="1:60" s="469" customFormat="1" ht="12.75" customHeight="1" hidden="1">
      <c r="A11" s="433"/>
      <c r="B11" s="433"/>
      <c r="C11" s="433"/>
      <c r="D11" s="437"/>
      <c r="E11" s="433"/>
      <c r="F11" s="433"/>
      <c r="G11" s="433"/>
      <c r="H11" s="426"/>
      <c r="I11" s="426"/>
      <c r="J11" s="428">
        <f>SUM(J9:J10)</f>
        <v>0</v>
      </c>
      <c r="K11" s="463" t="s">
        <v>2</v>
      </c>
      <c r="L11" s="445" t="str">
        <f>IF(J11&gt;0,SUM(L9:L10),"Verifica la evaluación")</f>
        <v>Verifica la evaluación</v>
      </c>
      <c r="M11" s="433"/>
      <c r="N11" s="433"/>
      <c r="O11" s="428">
        <f>SUM(O9:O10)</f>
        <v>0</v>
      </c>
      <c r="P11" s="463" t="s">
        <v>2</v>
      </c>
      <c r="Q11" s="445" t="str">
        <f>IF(O11&gt;0,SUM(Q9:Q10),"Verifica la evaluación")</f>
        <v>Verifica la evaluación</v>
      </c>
      <c r="R11" s="426"/>
      <c r="S11" s="464"/>
      <c r="T11" s="428">
        <f>SUM(T9:T10)</f>
        <v>0</v>
      </c>
      <c r="U11" s="463" t="s">
        <v>2</v>
      </c>
      <c r="V11" s="447" t="str">
        <f>IF(T11&gt;0,SUM(V9:V10),"Verifica la evaluación")</f>
        <v>Verifica la evaluación</v>
      </c>
      <c r="W11" s="426"/>
      <c r="X11" s="426"/>
      <c r="Y11" s="426"/>
      <c r="Z11" s="433"/>
      <c r="AA11" s="423"/>
      <c r="AB11" s="433"/>
      <c r="AC11" s="433"/>
      <c r="AD11" s="433"/>
      <c r="AE11" s="428">
        <f>SUM(AE7,AE10)</f>
        <v>0</v>
      </c>
      <c r="AF11" s="433"/>
      <c r="AG11" s="428" t="s">
        <v>132</v>
      </c>
      <c r="AH11" s="426">
        <v>0</v>
      </c>
      <c r="AI11" s="426">
        <v>5</v>
      </c>
      <c r="AJ11" s="428">
        <f>IF(AL11=0,0,IF(AL11,AI11,AH11))</f>
        <v>0</v>
      </c>
      <c r="AK11" s="465" t="s">
        <v>315</v>
      </c>
      <c r="AL11" s="466">
        <f>'vcai-CAPACITACION'!J20</f>
        <v>0</v>
      </c>
      <c r="AM11" s="467" t="str">
        <f>VLOOKUP(AL11,W33:Y37,3)</f>
        <v>NO APLICA</v>
      </c>
      <c r="AN11" s="915"/>
      <c r="AO11" s="468"/>
      <c r="AX11" s="468">
        <v>11</v>
      </c>
      <c r="AY11" s="468" t="str">
        <f>IF('APOR.DEST.'!H34="X",0.385,IF('APOR.DEST.'!I34="X",0.256,IF('APOR.DEST.'!J34="X",0.128,"   ")))</f>
        <v>   </v>
      </c>
      <c r="BD11" s="469" t="b">
        <f>ISBLANK('APOR.DEST.'!H27)</f>
        <v>1</v>
      </c>
      <c r="BE11" s="469" t="b">
        <f>ISBLANK('APOR.DEST.'!I27)</f>
        <v>1</v>
      </c>
      <c r="BF11" s="469" t="b">
        <f>ISBLANK('APOR.DEST.'!J27)</f>
        <v>1</v>
      </c>
      <c r="BG11" s="469" t="b">
        <f t="shared" si="1"/>
        <v>1</v>
      </c>
      <c r="BH11" s="469" t="s">
        <v>236</v>
      </c>
    </row>
    <row r="12" spans="1:60" ht="12.75" customHeight="1" hidden="1">
      <c r="A12" s="469"/>
      <c r="B12" s="469"/>
      <c r="C12" s="469"/>
      <c r="D12" s="437"/>
      <c r="H12" s="426" t="str">
        <f>IF('vcai-SUPERIOR'!G28="X",4,IF('vcai-SUPERIOR'!H28="X",3,IF('vcai-SUPERIOR'!I28="X",2,IF('vcai-SUPERIOR'!J28="X",1,IF('vcai-SUPERIOR'!K28="X","No Aplica","   ")))))</f>
        <v>   </v>
      </c>
      <c r="I12" s="427">
        <f>IF(J12=0,0,K14/J15)</f>
        <v>0</v>
      </c>
      <c r="J12" s="426">
        <f>COUNTIF(H12,"&gt;=1")</f>
        <v>0</v>
      </c>
      <c r="L12" s="429">
        <f>IF(J12=1,LOOKUP(H12,C1:D6))*I12/100</f>
        <v>0</v>
      </c>
      <c r="M12" s="426" t="str">
        <f>IF('vcai-AUTO'!H29="X",4,IF('vcai-AUTO'!I29="X",3,IF('vcai-AUTO'!J29="X",2,IF('vcai-AUTO'!K29="X",1,"   "))))</f>
        <v>   </v>
      </c>
      <c r="N12" s="427">
        <f>IF(O12=0,0,P14/O15)</f>
        <v>0</v>
      </c>
      <c r="O12" s="426">
        <f>COUNTIF(M12,"&gt;=1")</f>
        <v>0</v>
      </c>
      <c r="P12" s="423"/>
      <c r="Q12" s="429">
        <f>IF(O12=1,LOOKUP(M12,C1:D6))*N12/100</f>
        <v>0</v>
      </c>
      <c r="R12" s="426" t="str">
        <f>IF('vcai-3°EVALUADOR'!G29="X",4,IF('vcai-3°EVALUADOR'!H29="X",3,IF('vcai-3°EVALUADOR'!I29="X",2,IF('vcai-3°EVALUADOR'!J29="X",1,IF('vcai-3°EVALUADOR'!K29="X","No Aplica","   ")))))</f>
        <v>   </v>
      </c>
      <c r="S12" s="429">
        <f>IF(T12=0,0,U14/T15)</f>
        <v>0</v>
      </c>
      <c r="T12" s="423">
        <f>COUNTIF(R12,"&gt;=1")</f>
        <v>0</v>
      </c>
      <c r="U12" s="423"/>
      <c r="V12" s="429">
        <f>IF(T12=1,LOOKUP(R12,C1:D6))*S12/100</f>
        <v>0</v>
      </c>
      <c r="AC12" s="916" t="s">
        <v>23</v>
      </c>
      <c r="AD12" s="916"/>
      <c r="AE12" s="428">
        <f>IF(AE11&gt;100,100,IF(AE11&lt;=100,AE11))</f>
        <v>0</v>
      </c>
      <c r="AG12" s="428">
        <v>7.5</v>
      </c>
      <c r="AH12" s="428">
        <v>6.25</v>
      </c>
      <c r="AI12" s="428">
        <v>5</v>
      </c>
      <c r="AM12" s="457"/>
      <c r="AX12" s="434">
        <v>12</v>
      </c>
      <c r="AY12" s="434" t="str">
        <f>IF('APOR.DEST.'!H35="X",0.385,IF('APOR.DEST.'!I35="X",0.256,IF('APOR.DEST.'!J35="X",0.128,"   ")))</f>
        <v>   </v>
      </c>
      <c r="BD12" s="433" t="b">
        <f>ISBLANK('APOR.DEST.'!H28)</f>
        <v>1</v>
      </c>
      <c r="BE12" s="433" t="b">
        <f>ISBLANK('APOR.DEST.'!I28)</f>
        <v>1</v>
      </c>
      <c r="BF12" s="433" t="b">
        <f>ISBLANK('APOR.DEST.'!J28)</f>
        <v>1</v>
      </c>
      <c r="BG12" s="433" t="b">
        <f t="shared" si="1"/>
        <v>1</v>
      </c>
      <c r="BH12" s="433" t="s">
        <v>237</v>
      </c>
    </row>
    <row r="13" spans="4:60" ht="12.75" customHeight="1" hidden="1">
      <c r="D13" s="437"/>
      <c r="H13" s="426" t="str">
        <f>IF('vcai-SUPERIOR'!G29="X",4,IF('vcai-SUPERIOR'!H29="X",3,IF('vcai-SUPERIOR'!I29="X",2,IF('vcai-SUPERIOR'!J29="X",1,IF('vcai-SUPERIOR'!K29="X","No Aplica","   ")))))</f>
        <v>   </v>
      </c>
      <c r="I13" s="427">
        <f>IF(J13=0,0,K14/J15)</f>
        <v>0</v>
      </c>
      <c r="J13" s="426">
        <f>COUNTIF(H13,"&gt;=1")</f>
        <v>0</v>
      </c>
      <c r="L13" s="429">
        <f>IF(J13=1,LOOKUP(H13,C1:D6))*I13/100</f>
        <v>0</v>
      </c>
      <c r="M13" s="426" t="str">
        <f>IF('vcai-AUTO'!H30="X",4,IF('vcai-AUTO'!I30="X",3,IF('vcai-AUTO'!J30="X",2,IF('vcai-AUTO'!K30="X",1,"   "))))</f>
        <v>   </v>
      </c>
      <c r="N13" s="427">
        <f>IF(O13=0,0,P14/O15)</f>
        <v>0</v>
      </c>
      <c r="O13" s="426">
        <f>COUNTIF(M13,"&gt;=1")</f>
        <v>0</v>
      </c>
      <c r="Q13" s="429">
        <f>IF(O13=1,LOOKUP(M13,C1:D6))*N13/100</f>
        <v>0</v>
      </c>
      <c r="R13" s="426" t="str">
        <f>IF('vcai-3°EVALUADOR'!G30="X",4,IF('vcai-3°EVALUADOR'!H30="X",3,IF('vcai-3°EVALUADOR'!I30="X",2,IF('vcai-3°EVALUADOR'!J30="X",1,IF('vcai-3°EVALUADOR'!K30="X","No Aplica","   ")))))</f>
        <v>   </v>
      </c>
      <c r="S13" s="429">
        <f>IF(T13=0,0,U14/T15)</f>
        <v>0</v>
      </c>
      <c r="T13" s="423">
        <f>COUNTIF(R13,"&gt;=1")</f>
        <v>0</v>
      </c>
      <c r="V13" s="429">
        <f>IF(T13=1,LOOKUP(R13,C2:D7))*S13/100</f>
        <v>0</v>
      </c>
      <c r="AG13" s="428">
        <v>15</v>
      </c>
      <c r="AH13" s="428">
        <v>12.5</v>
      </c>
      <c r="AI13" s="428">
        <v>10</v>
      </c>
      <c r="AJ13" s="911">
        <v>60</v>
      </c>
      <c r="AK13" s="916" t="s">
        <v>27</v>
      </c>
      <c r="AL13" s="916"/>
      <c r="AM13" s="916"/>
      <c r="AN13" s="431">
        <f>AL14*AJ13/100</f>
        <v>0</v>
      </c>
      <c r="AO13" s="912" t="str">
        <f>AE14</f>
        <v>No aplica</v>
      </c>
      <c r="AP13" s="428">
        <f>AN13</f>
        <v>0</v>
      </c>
      <c r="AX13" s="434">
        <v>13</v>
      </c>
      <c r="AY13" s="434" t="str">
        <f>IF('APOR.DEST.'!H36="X",0.384,IF('APOR.DEST.'!I36="X",0.256,IF('APOR.DEST.'!J36="X",0.128,"   ")))</f>
        <v>   </v>
      </c>
      <c r="BD13" s="433" t="b">
        <f>ISBLANK('APOR.DEST.'!H29)</f>
        <v>1</v>
      </c>
      <c r="BE13" s="433" t="b">
        <f>ISBLANK('APOR.DEST.'!I29)</f>
        <v>1</v>
      </c>
      <c r="BF13" s="433" t="b">
        <f>ISBLANK('APOR.DEST.'!J29)</f>
        <v>1</v>
      </c>
      <c r="BG13" s="433" t="b">
        <f t="shared" si="1"/>
        <v>1</v>
      </c>
      <c r="BH13" s="433" t="s">
        <v>238</v>
      </c>
    </row>
    <row r="14" spans="4:60" ht="12.75" customHeight="1" hidden="1">
      <c r="D14" s="437"/>
      <c r="H14" s="426" t="str">
        <f>IF('vcai-SUPERIOR'!G30="X",4,IF('vcai-SUPERIOR'!H30="X",3,IF('vcai-SUPERIOR'!I30="X",2,IF('vcai-SUPERIOR'!J30="X",1,IF('vcai-SUPERIOR'!K30="X","No Aplica","   ")))))</f>
        <v>   </v>
      </c>
      <c r="I14" s="427">
        <f>IF(J14=0,0,K14/J15)</f>
        <v>0</v>
      </c>
      <c r="J14" s="426">
        <f>COUNTIF(H14,"&gt;=1")</f>
        <v>0</v>
      </c>
      <c r="K14" s="423">
        <f>'vcai-SUPERIOR'!F27</f>
        <v>0</v>
      </c>
      <c r="L14" s="429">
        <f>IF(J14=1,LOOKUP(H14,C1:D6))*I14/100</f>
        <v>0</v>
      </c>
      <c r="M14" s="426" t="str">
        <f>IF('vcai-AUTO'!H31="X",4,IF('vcai-AUTO'!I31="X",3,IF('vcai-AUTO'!J31="X",2,IF('vcai-AUTO'!K31="X",1,"   "))))</f>
        <v>   </v>
      </c>
      <c r="N14" s="427">
        <f>IF(O14=0,0,P14/O15)</f>
        <v>0</v>
      </c>
      <c r="O14" s="426">
        <f>COUNTIF(M14,"&gt;=1")</f>
        <v>0</v>
      </c>
      <c r="P14" s="423">
        <f>'vcai-AUTO'!G28</f>
        <v>0</v>
      </c>
      <c r="Q14" s="429">
        <f>IF(O14=1,LOOKUP(M14,C1:D6))*N14/100</f>
        <v>0</v>
      </c>
      <c r="R14" s="426" t="str">
        <f>IF('vcai-3°EVALUADOR'!G31="X",4,IF('vcai-3°EVALUADOR'!H31="X",3,IF('vcai-3°EVALUADOR'!I31="X",2,IF('vcai-3°EVALUADOR'!J31="X",1,IF('vcai-3°EVALUADOR'!K31="X","No Aplica","   ")))))</f>
        <v>   </v>
      </c>
      <c r="S14" s="429">
        <f>IF(T14=0,0,U14/T15)</f>
        <v>0</v>
      </c>
      <c r="T14" s="423">
        <f>COUNTIF(R14,"&gt;=1")</f>
        <v>0</v>
      </c>
      <c r="U14" s="423">
        <f>'vcai-3°EVALUADOR'!F28</f>
        <v>0</v>
      </c>
      <c r="V14" s="429">
        <f>IF(T14=1,LOOKUP(R14,C3:D8))*S14/100</f>
        <v>0</v>
      </c>
      <c r="Z14" s="437"/>
      <c r="AB14" s="918" t="s">
        <v>7</v>
      </c>
      <c r="AC14" s="918"/>
      <c r="AD14" s="918"/>
      <c r="AE14" s="920" t="str">
        <f>VLOOKUP(AE12,$E$1:$G$5,3)</f>
        <v>No aplica</v>
      </c>
      <c r="AG14" s="428">
        <v>7.5</v>
      </c>
      <c r="AH14" s="428">
        <v>6.25</v>
      </c>
      <c r="AI14" s="428">
        <v>5</v>
      </c>
      <c r="AJ14" s="911"/>
      <c r="AK14" s="470" t="s">
        <v>30</v>
      </c>
      <c r="AL14" s="471">
        <f>AE12</f>
        <v>0</v>
      </c>
      <c r="AM14" s="469"/>
      <c r="AN14" s="472"/>
      <c r="AO14" s="912"/>
      <c r="AX14" s="917" t="s">
        <v>115</v>
      </c>
      <c r="AY14" s="917"/>
      <c r="AZ14" s="473" t="str">
        <f>IF(AE7="Revisa las ponderaciones","Verifica el 1° requisito",IF(AE7&gt;70,SUM(AY1:AY13),"Verifica el 1° requisito"))</f>
        <v>Verifica el 1° requisito</v>
      </c>
      <c r="BD14" s="433" t="b">
        <f>ISBLANK('APOR.DEST.'!H30)</f>
        <v>1</v>
      </c>
      <c r="BE14" s="433" t="b">
        <f>ISBLANK('APOR.DEST.'!I30)</f>
        <v>1</v>
      </c>
      <c r="BF14" s="433" t="b">
        <f>ISBLANK('APOR.DEST.'!J30)</f>
        <v>1</v>
      </c>
      <c r="BG14" s="433" t="b">
        <f t="shared" si="1"/>
        <v>1</v>
      </c>
      <c r="BH14" s="433" t="s">
        <v>239</v>
      </c>
    </row>
    <row r="15" spans="4:60" ht="12.75" customHeight="1" hidden="1">
      <c r="D15" s="437"/>
      <c r="H15" s="426"/>
      <c r="I15" s="426"/>
      <c r="J15" s="428">
        <f>SUM(J12:J14)</f>
        <v>0</v>
      </c>
      <c r="K15" s="463" t="s">
        <v>4</v>
      </c>
      <c r="L15" s="445" t="str">
        <f>IF(J15&gt;0,SUM(L12:L14),"Verifica la evaluacion")</f>
        <v>Verifica la evaluacion</v>
      </c>
      <c r="O15" s="428">
        <f>SUM(O12:O14)</f>
        <v>0</v>
      </c>
      <c r="P15" s="463" t="s">
        <v>4</v>
      </c>
      <c r="Q15" s="445" t="str">
        <f>IF(O15&gt;0,SUM(Q12:Q14),"Verifica la evaluacion")</f>
        <v>Verifica la evaluacion</v>
      </c>
      <c r="R15" s="426"/>
      <c r="S15" s="464"/>
      <c r="T15" s="428">
        <f>SUM(T12:T14)</f>
        <v>0</v>
      </c>
      <c r="U15" s="463" t="s">
        <v>4</v>
      </c>
      <c r="V15" s="447" t="str">
        <f>IF(T15&gt;0,SUM(V12:V14),"Verifica la evaluacion")</f>
        <v>Verifica la evaluacion</v>
      </c>
      <c r="W15" s="426"/>
      <c r="X15" s="426"/>
      <c r="Y15" s="437"/>
      <c r="AB15" s="918"/>
      <c r="AC15" s="918"/>
      <c r="AD15" s="918"/>
      <c r="AE15" s="920"/>
      <c r="AG15" s="428">
        <f>IF(AND(AL8,AL11),1,0)</f>
        <v>0</v>
      </c>
      <c r="AH15" s="428">
        <f>IF(OR(AL8,AL11),1,0)</f>
        <v>0</v>
      </c>
      <c r="AI15" s="428">
        <f>SUM(AG15:AH15)</f>
        <v>0</v>
      </c>
      <c r="AK15" s="433" t="s">
        <v>121</v>
      </c>
      <c r="AL15" s="474" t="str">
        <f>AE10</f>
        <v>Verifica el 3° requisito</v>
      </c>
      <c r="AM15" s="469"/>
      <c r="AN15" s="472"/>
      <c r="AO15" s="912"/>
      <c r="AX15" s="475"/>
      <c r="AY15" s="920" t="s">
        <v>116</v>
      </c>
      <c r="AZ15" s="920"/>
      <c r="BD15" s="433" t="b">
        <f>ISBLANK('APOR.DEST.'!H31)</f>
        <v>1</v>
      </c>
      <c r="BE15" s="433" t="b">
        <f>ISBLANK('APOR.DEST.'!I31)</f>
        <v>1</v>
      </c>
      <c r="BF15" s="433" t="b">
        <f>ISBLANK('APOR.DEST.'!J31)</f>
        <v>1</v>
      </c>
      <c r="BG15" s="433" t="b">
        <f t="shared" si="1"/>
        <v>1</v>
      </c>
      <c r="BH15" s="433" t="s">
        <v>240</v>
      </c>
    </row>
    <row r="16" spans="4:60" ht="12.75" customHeight="1" hidden="1">
      <c r="D16" s="437"/>
      <c r="H16" s="426" t="str">
        <f>IF('vcai-SUPERIOR'!G33="X",4,IF('vcai-SUPERIOR'!H33="X",3,IF('vcai-SUPERIOR'!I33="X",2,IF('vcai-SUPERIOR'!J33="X",1,IF('vcai-SUPERIOR'!K33="X","No Aplica","   ")))))</f>
        <v>   </v>
      </c>
      <c r="I16" s="427">
        <f>IF(J16=0,0,K18/J19)</f>
        <v>0</v>
      </c>
      <c r="J16" s="426">
        <f>COUNTIF(H16,"&gt;=1")</f>
        <v>0</v>
      </c>
      <c r="L16" s="429">
        <f>IF(J16=1,LOOKUP(H16,C1:D6))*I16/100</f>
        <v>0</v>
      </c>
      <c r="M16" s="426" t="str">
        <f>IF('vcai-AUTO'!H34="X",4,IF('vcai-AUTO'!I34="X",3,IF('vcai-AUTO'!J34="X",2,IF('vcai-AUTO'!K34="X",1,"   "))))</f>
        <v>   </v>
      </c>
      <c r="N16" s="427">
        <f>IF(O16=0,0,P18/O19)</f>
        <v>0</v>
      </c>
      <c r="O16" s="426">
        <f>COUNTIF(M16,"&gt;=1")</f>
        <v>0</v>
      </c>
      <c r="P16" s="423"/>
      <c r="Q16" s="429">
        <f>IF(O16=1,LOOKUP(M16,C1:D6))*N16/100</f>
        <v>0</v>
      </c>
      <c r="R16" s="426" t="str">
        <f>IF('vcai-3°EVALUADOR'!G34="X",4,IF('vcai-3°EVALUADOR'!H34="X",3,IF('vcai-3°EVALUADOR'!I34="X",2,IF('vcai-3°EVALUADOR'!J34="X",1,IF('vcai-3°EVALUADOR'!K34="X","No Aplica","   ")))))</f>
        <v>   </v>
      </c>
      <c r="S16" s="429">
        <f>IF(T16=0,0,U18/T19)</f>
        <v>0</v>
      </c>
      <c r="T16" s="423">
        <f>COUNTIF(R16,"&gt;=1")</f>
        <v>0</v>
      </c>
      <c r="V16" s="429">
        <f>IF(T16=1,LOOKUP(R16,C1:D6))*S16/100</f>
        <v>0</v>
      </c>
      <c r="W16" s="927" t="s">
        <v>79</v>
      </c>
      <c r="X16" s="927"/>
      <c r="Y16" s="927"/>
      <c r="Z16" s="927"/>
      <c r="AA16" s="927"/>
      <c r="AB16" s="476"/>
      <c r="AC16" s="477"/>
      <c r="AD16" s="477"/>
      <c r="AE16" s="426"/>
      <c r="AF16" s="423" t="s">
        <v>147</v>
      </c>
      <c r="AG16" s="428">
        <f>SUM(AG12,AG13,AG14,)</f>
        <v>30</v>
      </c>
      <c r="AH16" s="428">
        <f>SUM(AH12,AH13,AH14,)</f>
        <v>25</v>
      </c>
      <c r="AI16" s="428">
        <f>SUM(AI12,AI13,AI14,)</f>
        <v>20</v>
      </c>
      <c r="AY16" s="920"/>
      <c r="AZ16" s="920"/>
      <c r="BD16" s="433" t="b">
        <f>ISBLANK('APOR.DEST.'!H32)</f>
        <v>1</v>
      </c>
      <c r="BE16" s="433" t="b">
        <f>ISBLANK('APOR.DEST.'!I32)</f>
        <v>1</v>
      </c>
      <c r="BF16" s="433" t="b">
        <f>ISBLANK('APOR.DEST.'!J32)</f>
        <v>1</v>
      </c>
      <c r="BG16" s="433" t="b">
        <f t="shared" si="1"/>
        <v>1</v>
      </c>
      <c r="BH16" s="433" t="s">
        <v>241</v>
      </c>
    </row>
    <row r="17" spans="4:60" ht="12.75" customHeight="1" hidden="1">
      <c r="D17" s="437"/>
      <c r="H17" s="426" t="str">
        <f>IF('vcai-SUPERIOR'!G34="X",4,IF('vcai-SUPERIOR'!H34="X",3,IF('vcai-SUPERIOR'!I34="X",2,IF('vcai-SUPERIOR'!J34="X",1,IF('vcai-SUPERIOR'!K34="X","No Aplica","   ")))))</f>
        <v>   </v>
      </c>
      <c r="I17" s="427">
        <f>IF(J17=0,0,K18/J19)</f>
        <v>0</v>
      </c>
      <c r="J17" s="426">
        <f>COUNTIF(H17,"&gt;=1")</f>
        <v>0</v>
      </c>
      <c r="L17" s="429">
        <f>IF(J17=1,LOOKUP(H17,C1:D6))*I17/100</f>
        <v>0</v>
      </c>
      <c r="M17" s="426" t="str">
        <f>IF('vcai-AUTO'!H35="X",4,IF('vcai-AUTO'!I35="X",3,IF('vcai-AUTO'!J35="X",2,IF('vcai-AUTO'!K35="X",1,"   "))))</f>
        <v>   </v>
      </c>
      <c r="N17" s="427">
        <f>IF(O17=0,0,P18/O19)</f>
        <v>0</v>
      </c>
      <c r="O17" s="426">
        <f>COUNTIF(M17,"&gt;=1")</f>
        <v>0</v>
      </c>
      <c r="P17" s="423"/>
      <c r="Q17" s="429">
        <f>IF(O17=1,LOOKUP(M17,C2:D7))*N17/100</f>
        <v>0</v>
      </c>
      <c r="R17" s="426" t="str">
        <f>IF('vcai-3°EVALUADOR'!G35="X",4,IF('vcai-3°EVALUADOR'!H35="X",3,IF('vcai-3°EVALUADOR'!I35="X",2,IF('vcai-3°EVALUADOR'!J35="X",1,IF('vcai-3°EVALUADOR'!K35="X","No Aplica","   ")))))</f>
        <v>   </v>
      </c>
      <c r="S17" s="429">
        <f>IF(T17=0,0,U18/T19)</f>
        <v>0</v>
      </c>
      <c r="T17" s="423">
        <f>COUNTIF(R17,"&gt;=1")</f>
        <v>0</v>
      </c>
      <c r="V17" s="429">
        <f>IF(T17=1,LOOKUP(R17,C1:D6))*S17/100</f>
        <v>0</v>
      </c>
      <c r="W17" s="927"/>
      <c r="X17" s="927"/>
      <c r="Y17" s="927"/>
      <c r="Z17" s="927"/>
      <c r="AA17" s="927"/>
      <c r="AB17" s="476"/>
      <c r="AC17" s="477"/>
      <c r="AD17" s="477"/>
      <c r="AE17" s="426"/>
      <c r="AJ17" s="919">
        <v>10</v>
      </c>
      <c r="AK17" s="916" t="s">
        <v>28</v>
      </c>
      <c r="AL17" s="916"/>
      <c r="AM17" s="916"/>
      <c r="AN17" s="429" t="e">
        <f>IF(AL18&gt;0,AL18*0.1,IF(AL18="Revisa las ponderaciones","0"))</f>
        <v>#VALUE!</v>
      </c>
      <c r="AO17" s="912" t="str">
        <f>AI8</f>
        <v>Aplica la evaluación</v>
      </c>
      <c r="AP17" s="478" t="e">
        <f>AN17</f>
        <v>#VALUE!</v>
      </c>
      <c r="BD17" s="433" t="b">
        <f>ISBLANK('APOR.DEST.'!H33)</f>
        <v>1</v>
      </c>
      <c r="BE17" s="433" t="b">
        <f>ISBLANK('APOR.DEST.'!I33)</f>
        <v>1</v>
      </c>
      <c r="BF17" s="433" t="b">
        <f>ISBLANK('APOR.DEST.'!J33)</f>
        <v>1</v>
      </c>
      <c r="BG17" s="433" t="b">
        <f t="shared" si="1"/>
        <v>1</v>
      </c>
      <c r="BH17" s="433" t="s">
        <v>242</v>
      </c>
    </row>
    <row r="18" spans="4:60" ht="12.75" customHeight="1" hidden="1">
      <c r="D18" s="437"/>
      <c r="H18" s="426" t="str">
        <f>IF('vcai-SUPERIOR'!G35="X",4,IF('vcai-SUPERIOR'!H35="X",3,IF('vcai-SUPERIOR'!I35="X",2,IF('vcai-SUPERIOR'!J35="X",1,IF('vcai-SUPERIOR'!K35="X","No Aplica","   ")))))</f>
        <v>   </v>
      </c>
      <c r="I18" s="427">
        <f>IF(J18=0,0,K18/J19)</f>
        <v>0</v>
      </c>
      <c r="J18" s="426">
        <f>COUNTIF(H18,"&gt;=1")</f>
        <v>0</v>
      </c>
      <c r="K18" s="423">
        <f>'vcai-SUPERIOR'!F32</f>
        <v>0</v>
      </c>
      <c r="L18" s="429">
        <f>IF(J18=1,LOOKUP(H18,C2:D7))*I18/100</f>
        <v>0</v>
      </c>
      <c r="M18" s="426" t="str">
        <f>IF('vcai-AUTO'!H36="X",4,IF('vcai-AUTO'!I36="X",3,IF('vcai-AUTO'!J36="X",2,IF('vcai-AUTO'!K36="X",1,"   "))))</f>
        <v>   </v>
      </c>
      <c r="N18" s="427">
        <f>IF(O18=0,0,P18/O19)</f>
        <v>0</v>
      </c>
      <c r="O18" s="426">
        <f>COUNTIF(M18,"&gt;=1")</f>
        <v>0</v>
      </c>
      <c r="P18" s="423">
        <f>'vcai-AUTO'!G33</f>
        <v>0</v>
      </c>
      <c r="Q18" s="429">
        <f>IF(O18=1,LOOKUP(M18,C1:D6))*N18/100</f>
        <v>0</v>
      </c>
      <c r="R18" s="426" t="str">
        <f>IF('vcai-3°EVALUADOR'!G36="X",4,IF('vcai-3°EVALUADOR'!H36="X",3,IF('vcai-3°EVALUADOR'!I36="X",2,IF('vcai-3°EVALUADOR'!J36="X",1,IF('vcai-3°EVALUADOR'!K36="X","No Aplica","   ")))))</f>
        <v>   </v>
      </c>
      <c r="S18" s="429">
        <f>IF(T18=0,0,U18/T19)</f>
        <v>0</v>
      </c>
      <c r="T18" s="423">
        <f>COUNTIF(R18,"&gt;=1")</f>
        <v>0</v>
      </c>
      <c r="U18" s="423">
        <f>'vcai-3°EVALUADOR'!F33</f>
        <v>0</v>
      </c>
      <c r="V18" s="429">
        <f>IF(T18=1,LOOKUP(R18,C2:D7))*S18/100</f>
        <v>0</v>
      </c>
      <c r="W18" s="426"/>
      <c r="X18" s="426"/>
      <c r="Y18" s="426"/>
      <c r="Z18" s="423"/>
      <c r="AA18" s="423"/>
      <c r="AB18" s="476"/>
      <c r="AC18" s="477"/>
      <c r="AD18" s="477"/>
      <c r="AE18" s="479"/>
      <c r="AF18" s="479"/>
      <c r="AG18" s="479"/>
      <c r="AH18" s="479"/>
      <c r="AI18" s="477"/>
      <c r="AJ18" s="919"/>
      <c r="AL18" s="426" t="str">
        <f>AI6</f>
        <v>Revisa las ponderaciones</v>
      </c>
      <c r="AO18" s="912"/>
      <c r="BD18" s="433" t="b">
        <f>ISBLANK('APOR.DEST.'!H34)</f>
        <v>1</v>
      </c>
      <c r="BE18" s="433" t="b">
        <f>ISBLANK('APOR.DEST.'!I34)</f>
        <v>1</v>
      </c>
      <c r="BF18" s="433" t="b">
        <f>ISBLANK('APOR.DEST.'!J34)</f>
        <v>1</v>
      </c>
      <c r="BG18" s="433" t="b">
        <f t="shared" si="1"/>
        <v>1</v>
      </c>
      <c r="BH18" s="433" t="s">
        <v>243</v>
      </c>
    </row>
    <row r="19" spans="4:60" ht="12.75" customHeight="1" hidden="1">
      <c r="D19" s="437"/>
      <c r="H19" s="426"/>
      <c r="I19" s="428">
        <f>SUM(I1:I18)</f>
        <v>0</v>
      </c>
      <c r="J19" s="428">
        <f>SUM(J16:J18)</f>
        <v>0</v>
      </c>
      <c r="K19" s="463" t="s">
        <v>3</v>
      </c>
      <c r="L19" s="445" t="str">
        <f>IF(J19&gt;0,SUM(L16:L18),"Verifica la evaluación")</f>
        <v>Verifica la evaluación</v>
      </c>
      <c r="N19" s="428">
        <f>SUM(N1:N18)</f>
        <v>0</v>
      </c>
      <c r="O19" s="428">
        <f>SUM(O16:O18)</f>
        <v>0</v>
      </c>
      <c r="P19" s="463" t="s">
        <v>46</v>
      </c>
      <c r="Q19" s="445" t="str">
        <f>IF(O19&gt;0,SUM(Q16:Q18),"Verifica la evaluación")</f>
        <v>Verifica la evaluación</v>
      </c>
      <c r="R19" s="426"/>
      <c r="S19" s="480">
        <f>SUM(S1:S18)</f>
        <v>0</v>
      </c>
      <c r="T19" s="428">
        <f>SUM(T16:T18)</f>
        <v>0</v>
      </c>
      <c r="U19" s="463" t="s">
        <v>3</v>
      </c>
      <c r="V19" s="447" t="str">
        <f>IF(T19&gt;0,SUM(V16:V18),"Verifica la evaluación")</f>
        <v>Verifica la evaluación</v>
      </c>
      <c r="Y19" s="428"/>
      <c r="AA19" s="428"/>
      <c r="AB19" s="476"/>
      <c r="AC19" s="477"/>
      <c r="AD19" s="477"/>
      <c r="AE19" s="426"/>
      <c r="AF19" s="423"/>
      <c r="AG19" s="423"/>
      <c r="AH19" s="423"/>
      <c r="AO19" s="912"/>
      <c r="BD19" s="433" t="b">
        <f>ISBLANK('APOR.DEST.'!H35)</f>
        <v>1</v>
      </c>
      <c r="BE19" s="433" t="b">
        <f>ISBLANK('APOR.DEST.'!I35)</f>
        <v>1</v>
      </c>
      <c r="BF19" s="433" t="b">
        <f>ISBLANK('APOR.DEST.'!J35)</f>
        <v>1</v>
      </c>
      <c r="BG19" s="433" t="b">
        <f t="shared" si="1"/>
        <v>1</v>
      </c>
      <c r="BH19" s="433" t="s">
        <v>244</v>
      </c>
    </row>
    <row r="20" spans="4:60" ht="12.75" customHeight="1" hidden="1">
      <c r="D20" s="437"/>
      <c r="H20" s="428">
        <f>SUM(K3,K7,K10,K14,K18)</f>
        <v>0</v>
      </c>
      <c r="I20" s="426"/>
      <c r="J20" s="912">
        <f>SUM(J4,J8,J11,J15,J19)</f>
        <v>0</v>
      </c>
      <c r="K20" s="918" t="s">
        <v>20</v>
      </c>
      <c r="L20" s="911" t="str">
        <f>IF(H20=100,SUM(L4,L8,L11,L15,L19),IF(H20&lt;&gt;100,"Revisa las Ponderaciones"))</f>
        <v>Revisa las Ponderaciones</v>
      </c>
      <c r="M20" s="428">
        <f>SUM(P3,P7,P10,P14,P18)</f>
        <v>0</v>
      </c>
      <c r="N20" s="426"/>
      <c r="O20" s="912">
        <f>SUM(O4,O8,O11,O15,O19)</f>
        <v>0</v>
      </c>
      <c r="P20" s="918" t="s">
        <v>20</v>
      </c>
      <c r="Q20" s="911" t="str">
        <f>IF(M20=100,SUM(Q4,Q8,Q11,Q15,Q19),IF(M20&lt;&gt;100,"Revisa las Ponderaciones"))</f>
        <v>Revisa las Ponderaciones</v>
      </c>
      <c r="R20" s="428">
        <f>SUM(U3,U7,U10,U14,U18)</f>
        <v>0</v>
      </c>
      <c r="T20" s="912">
        <f>SUM(T4,T8,T11,T19,T15)</f>
        <v>0</v>
      </c>
      <c r="U20" s="918" t="s">
        <v>20</v>
      </c>
      <c r="V20" s="911" t="str">
        <f>IF(R20=100,SUM(V4,V8,V11,V15,V19),IF(R20&lt;&gt;100,"Revisa las Ponderaciones"))</f>
        <v>Revisa las Ponderaciones</v>
      </c>
      <c r="X20" s="457"/>
      <c r="Y20" s="457"/>
      <c r="Z20" s="457"/>
      <c r="AA20" s="457"/>
      <c r="AE20" s="423"/>
      <c r="AF20" s="423"/>
      <c r="AG20" s="423">
        <f>IF('vcai-CAPACITACION'!J20=0,"",IF('vcai-CAPACITACION'!J20&gt;69.9,'vcai-CAPACITACION'!J20))</f>
      </c>
      <c r="AH20" s="423"/>
      <c r="AJ20" s="428">
        <f>SUM(AJ6,AJ13,AJ11,AJ17,AJ8)</f>
        <v>100</v>
      </c>
      <c r="AK20" s="916" t="s">
        <v>122</v>
      </c>
      <c r="AL20" s="916"/>
      <c r="AM20" s="916"/>
      <c r="AN20" s="916"/>
      <c r="AO20" s="920" t="e">
        <f>VLOOKUP(AP20,E1:G5,3)</f>
        <v>#VALUE!</v>
      </c>
      <c r="AP20" s="478" t="e">
        <f>SUM(AP1,AP13,AP17)</f>
        <v>#VALUE!</v>
      </c>
      <c r="AR20" s="423"/>
      <c r="AS20" s="423"/>
      <c r="AT20" s="423"/>
      <c r="AU20" s="423"/>
      <c r="AV20" s="423"/>
      <c r="AW20" s="423"/>
      <c r="BD20" s="433" t="b">
        <f>ISBLANK('APOR.DEST.'!H36)</f>
        <v>1</v>
      </c>
      <c r="BE20" s="433" t="b">
        <f>ISBLANK('APOR.DEST.'!I36)</f>
        <v>1</v>
      </c>
      <c r="BF20" s="433" t="b">
        <f>ISBLANK('APOR.DEST.'!J36)</f>
        <v>1</v>
      </c>
      <c r="BG20" s="433" t="b">
        <f t="shared" si="1"/>
        <v>1</v>
      </c>
      <c r="BH20" s="433" t="s">
        <v>245</v>
      </c>
    </row>
    <row r="21" spans="4:48" s="477" customFormat="1" ht="12.75" customHeight="1" hidden="1">
      <c r="D21" s="437"/>
      <c r="E21" s="433"/>
      <c r="F21" s="433"/>
      <c r="G21" s="433"/>
      <c r="H21" s="433"/>
      <c r="I21" s="426"/>
      <c r="J21" s="912"/>
      <c r="K21" s="918"/>
      <c r="L21" s="911"/>
      <c r="M21" s="433"/>
      <c r="N21" s="433"/>
      <c r="O21" s="912"/>
      <c r="P21" s="918"/>
      <c r="Q21" s="911"/>
      <c r="R21" s="433"/>
      <c r="S21" s="433"/>
      <c r="T21" s="912"/>
      <c r="U21" s="918"/>
      <c r="V21" s="911"/>
      <c r="W21" s="433"/>
      <c r="X21" s="422" t="s">
        <v>12</v>
      </c>
      <c r="Y21" s="433"/>
      <c r="Z21" s="433"/>
      <c r="AA21" s="433"/>
      <c r="AB21" s="476"/>
      <c r="AE21" s="479"/>
      <c r="AF21" s="479"/>
      <c r="AG21" s="479"/>
      <c r="AH21" s="479"/>
      <c r="AK21" s="477" t="s">
        <v>357</v>
      </c>
      <c r="AL21" s="481" t="str">
        <f>IF(AZ14=0,"",IF(AZ14&gt;1,AZ14))</f>
        <v>Verifica el 1° requisito</v>
      </c>
      <c r="AO21" s="921"/>
      <c r="AR21" s="479"/>
      <c r="AS21" s="479"/>
      <c r="AT21" s="479"/>
      <c r="AU21" s="479"/>
      <c r="AV21" s="482"/>
    </row>
    <row r="22" spans="4:48" ht="12.75" customHeight="1" hidden="1">
      <c r="D22" s="437"/>
      <c r="K22" s="920" t="s">
        <v>378</v>
      </c>
      <c r="L22" s="920" t="str">
        <f>IF(L20="Revisa las Ponderaciones","Aplica la evaluación",IF(L20&gt;0,VLOOKUP(L20,E1:G5,3),"Aplica la evaluación"))</f>
        <v>Aplica la evaluación</v>
      </c>
      <c r="N22" s="426"/>
      <c r="P22" s="920" t="s">
        <v>378</v>
      </c>
      <c r="Q22" s="920" t="str">
        <f>IF(Q20="Revisa las Ponderaciones","Aplica la Evaluación",IF(Q20&gt;0,VLOOKUP(Q20,E1:G5,3),"Aplica la evaluación"))</f>
        <v>Aplica la Evaluación</v>
      </c>
      <c r="U22" s="920" t="s">
        <v>378</v>
      </c>
      <c r="V22" s="920" t="str">
        <f>IF(V20="Revisa las Ponderaciones","Aplica la Evaluación",IF(V20&gt;0,VLOOKUP(V20,E1:G5,3),"Aplica la evaluación"))</f>
        <v>Aplica la Evaluación</v>
      </c>
      <c r="X22" s="435" t="s">
        <v>296</v>
      </c>
      <c r="Y22" s="436">
        <v>30</v>
      </c>
      <c r="Z22" s="435"/>
      <c r="AA22" s="435" t="s">
        <v>14</v>
      </c>
      <c r="AV22" s="434"/>
    </row>
    <row r="23" spans="4:49" ht="12.75" customHeight="1" hidden="1">
      <c r="D23" s="437"/>
      <c r="K23" s="920"/>
      <c r="L23" s="920"/>
      <c r="P23" s="920"/>
      <c r="Q23" s="920"/>
      <c r="U23" s="918"/>
      <c r="V23" s="920"/>
      <c r="X23" s="435" t="s">
        <v>343</v>
      </c>
      <c r="Y23" s="436">
        <v>67.45</v>
      </c>
      <c r="Z23" s="426">
        <v>1</v>
      </c>
      <c r="AA23" s="428">
        <v>30</v>
      </c>
      <c r="AK23" s="916" t="s">
        <v>125</v>
      </c>
      <c r="AL23" s="916"/>
      <c r="AM23" s="916"/>
      <c r="AN23" s="916"/>
      <c r="AO23" s="920" t="e">
        <f>VLOOKUP(AP24,E1:G5,3)</f>
        <v>#VALUE!</v>
      </c>
      <c r="AP23" s="478" t="e">
        <f>IF(AL21&gt;0,SUM(AP20,AL21),IF(AL21="Verifica el 1° Requisito",))</f>
        <v>#VALUE!</v>
      </c>
      <c r="AR23" s="423"/>
      <c r="AS23" s="423"/>
      <c r="AT23" s="423"/>
      <c r="AU23" s="423"/>
      <c r="AV23" s="423"/>
      <c r="AW23" s="423"/>
    </row>
    <row r="24" spans="4:49" ht="12.75" customHeight="1" hidden="1">
      <c r="D24" s="437"/>
      <c r="H24" s="919" t="s">
        <v>21</v>
      </c>
      <c r="I24" s="919"/>
      <c r="J24" s="919"/>
      <c r="K24" s="919"/>
      <c r="L24" s="919"/>
      <c r="M24" s="919" t="s">
        <v>25</v>
      </c>
      <c r="N24" s="919"/>
      <c r="O24" s="919"/>
      <c r="P24" s="919"/>
      <c r="Q24" s="919"/>
      <c r="R24" s="919" t="s">
        <v>348</v>
      </c>
      <c r="S24" s="919"/>
      <c r="T24" s="919"/>
      <c r="U24" s="919"/>
      <c r="V24" s="919"/>
      <c r="X24" s="435" t="s">
        <v>13</v>
      </c>
      <c r="Y24" s="436">
        <v>82.5</v>
      </c>
      <c r="Z24" s="426">
        <v>2</v>
      </c>
      <c r="AA24" s="426">
        <v>82.5</v>
      </c>
      <c r="AO24" s="920"/>
      <c r="AP24" s="428" t="e">
        <f>IF(AP23&gt;100,100,IF(AP23&lt;=100,AP23))</f>
        <v>#VALUE!</v>
      </c>
      <c r="AR24" s="423"/>
      <c r="AS24" s="423"/>
      <c r="AT24" s="423"/>
      <c r="AU24" s="423"/>
      <c r="AV24" s="423"/>
      <c r="AW24" s="423"/>
    </row>
    <row r="25" spans="8:49" ht="12.75" customHeight="1" hidden="1">
      <c r="H25" s="919" t="s">
        <v>145</v>
      </c>
      <c r="I25" s="919"/>
      <c r="J25" s="919"/>
      <c r="K25" s="919"/>
      <c r="L25" s="919"/>
      <c r="M25" s="919" t="s">
        <v>145</v>
      </c>
      <c r="N25" s="919"/>
      <c r="O25" s="919"/>
      <c r="P25" s="919"/>
      <c r="Q25" s="919"/>
      <c r="R25" s="919" t="s">
        <v>145</v>
      </c>
      <c r="S25" s="919"/>
      <c r="T25" s="919"/>
      <c r="U25" s="919"/>
      <c r="V25" s="919"/>
      <c r="X25" s="435" t="s">
        <v>294</v>
      </c>
      <c r="Y25" s="436">
        <v>100</v>
      </c>
      <c r="Z25" s="426">
        <v>3</v>
      </c>
      <c r="AA25" s="426">
        <v>100</v>
      </c>
      <c r="AR25" s="423"/>
      <c r="AS25" s="423"/>
      <c r="AT25" s="423"/>
      <c r="AU25" s="423"/>
      <c r="AV25" s="423"/>
      <c r="AW25" s="423"/>
    </row>
    <row r="26" spans="8:49" ht="12.75" customHeight="1" hidden="1">
      <c r="H26" s="919"/>
      <c r="I26" s="919"/>
      <c r="J26" s="919"/>
      <c r="K26" s="919"/>
      <c r="L26" s="919"/>
      <c r="M26" s="919"/>
      <c r="N26" s="919"/>
      <c r="O26" s="919"/>
      <c r="P26" s="919"/>
      <c r="Q26" s="919"/>
      <c r="R26" s="919"/>
      <c r="S26" s="919"/>
      <c r="T26" s="919"/>
      <c r="U26" s="919"/>
      <c r="V26" s="919"/>
      <c r="Y26" s="422"/>
      <c r="Z26" s="428"/>
      <c r="AA26" s="428"/>
      <c r="AQ26" s="437"/>
      <c r="AR26" s="426"/>
      <c r="AS26" s="426"/>
      <c r="AT26" s="426"/>
      <c r="AU26" s="426"/>
      <c r="AV26" s="426"/>
      <c r="AW26" s="426"/>
    </row>
    <row r="27" spans="8:49" ht="12.75" customHeight="1" hidden="1">
      <c r="H27" s="919"/>
      <c r="I27" s="919"/>
      <c r="J27" s="919"/>
      <c r="K27" s="919"/>
      <c r="L27" s="919"/>
      <c r="M27" s="919"/>
      <c r="N27" s="919"/>
      <c r="O27" s="919"/>
      <c r="P27" s="919"/>
      <c r="Q27" s="919"/>
      <c r="R27" s="919"/>
      <c r="S27" s="919"/>
      <c r="T27" s="919"/>
      <c r="U27" s="919"/>
      <c r="V27" s="919"/>
      <c r="W27" s="426"/>
      <c r="X27" s="426"/>
      <c r="Y27" s="426"/>
      <c r="AA27" s="423"/>
      <c r="AD27" s="423"/>
      <c r="AK27" s="423"/>
      <c r="AM27" s="437"/>
      <c r="AN27" s="437"/>
      <c r="AO27" s="437"/>
      <c r="AP27" s="437"/>
      <c r="AQ27" s="437"/>
      <c r="AR27" s="426"/>
      <c r="AS27" s="426"/>
      <c r="AT27" s="426"/>
      <c r="AU27" s="426"/>
      <c r="AV27" s="426"/>
      <c r="AW27" s="426"/>
    </row>
    <row r="28" spans="20:49" ht="12.75" customHeight="1" hidden="1">
      <c r="T28" s="433"/>
      <c r="W28" s="426"/>
      <c r="X28" s="426"/>
      <c r="Y28" s="426"/>
      <c r="AA28" s="423"/>
      <c r="AH28" s="423"/>
      <c r="AI28" s="423"/>
      <c r="AJ28" s="454"/>
      <c r="AK28" s="423"/>
      <c r="AM28" s="437"/>
      <c r="AN28" s="437"/>
      <c r="AO28" s="437"/>
      <c r="AP28" s="437"/>
      <c r="AQ28" s="437"/>
      <c r="AR28" s="426"/>
      <c r="AS28" s="426"/>
      <c r="AT28" s="426"/>
      <c r="AU28" s="426"/>
      <c r="AV28" s="426"/>
      <c r="AW28" s="426"/>
    </row>
    <row r="29" spans="6:49" ht="12.75" customHeight="1" hidden="1">
      <c r="F29" s="433" t="b">
        <f>ISBLANK('vcai-SUPERIOR'!G14)</f>
        <v>1</v>
      </c>
      <c r="G29" s="433" t="b">
        <f>ISBLANK('vcai-SUPERIOR'!H14)</f>
        <v>1</v>
      </c>
      <c r="H29" s="433" t="b">
        <f>ISBLANK('vcai-SUPERIOR'!I14)</f>
        <v>1</v>
      </c>
      <c r="I29" s="433" t="b">
        <f>ISBLANK('vcai-SUPERIOR'!J14)</f>
        <v>1</v>
      </c>
      <c r="J29" s="433" t="b">
        <f>ISBLANK('vcai-SUPERIOR'!K14)</f>
        <v>1</v>
      </c>
      <c r="K29" s="433" t="b">
        <f aca="true" t="shared" si="2" ref="K29:K42">OR(AND(NOT(F29),G29,H29,I29,J29),AND(AND(F29,I29,J29),NOT(AND(NOT(G29),NOT(H29)))),AND(AND(F29,G29,H29),NOT(AND(NOT(I29),NOT(J29)))))</f>
        <v>1</v>
      </c>
      <c r="L29" s="433" t="s">
        <v>196</v>
      </c>
      <c r="T29" s="433"/>
      <c r="W29" s="426"/>
      <c r="X29" s="426"/>
      <c r="Y29" s="426"/>
      <c r="AA29" s="423"/>
      <c r="AE29" s="423"/>
      <c r="AF29" s="423"/>
      <c r="AH29" s="426"/>
      <c r="AI29" s="423"/>
      <c r="AJ29" s="426"/>
      <c r="AK29" s="428"/>
      <c r="AL29" s="428"/>
      <c r="AM29" s="452"/>
      <c r="AN29" s="452"/>
      <c r="AO29" s="452"/>
      <c r="AP29" s="437"/>
      <c r="AQ29" s="437"/>
      <c r="AR29" s="437"/>
      <c r="AS29" s="437"/>
      <c r="AT29" s="437"/>
      <c r="AU29" s="437"/>
      <c r="AV29" s="437"/>
      <c r="AW29" s="437"/>
    </row>
    <row r="30" spans="6:49" ht="12.75" customHeight="1" hidden="1">
      <c r="F30" s="433" t="b">
        <f>ISBLANK('vcai-SUPERIOR'!G15)</f>
        <v>1</v>
      </c>
      <c r="G30" s="433" t="b">
        <f>ISBLANK('vcai-SUPERIOR'!H15)</f>
        <v>1</v>
      </c>
      <c r="H30" s="433" t="b">
        <f>ISBLANK('vcai-SUPERIOR'!I15)</f>
        <v>1</v>
      </c>
      <c r="I30" s="433" t="b">
        <f>ISBLANK('vcai-SUPERIOR'!J15)</f>
        <v>1</v>
      </c>
      <c r="J30" s="433" t="b">
        <f>ISBLANK('vcai-SUPERIOR'!K15)</f>
        <v>1</v>
      </c>
      <c r="K30" s="433" t="b">
        <f t="shared" si="2"/>
        <v>1</v>
      </c>
      <c r="L30" s="433" t="s">
        <v>197</v>
      </c>
      <c r="T30" s="433"/>
      <c r="W30" s="922" t="s">
        <v>316</v>
      </c>
      <c r="X30" s="922"/>
      <c r="Y30" s="922"/>
      <c r="Z30" s="922"/>
      <c r="AA30" s="922"/>
      <c r="AE30" s="423"/>
      <c r="AF30" s="423"/>
      <c r="AK30" s="428"/>
      <c r="AL30" s="428"/>
      <c r="AM30" s="426"/>
      <c r="AN30" s="426"/>
      <c r="AO30" s="426"/>
      <c r="AP30" s="437"/>
      <c r="AQ30" s="437"/>
      <c r="AR30" s="437"/>
      <c r="AS30" s="437"/>
      <c r="AT30" s="437"/>
      <c r="AU30" s="437"/>
      <c r="AV30" s="437"/>
      <c r="AW30" s="437"/>
    </row>
    <row r="31" spans="6:49" ht="12.75" customHeight="1" hidden="1">
      <c r="F31" s="433" t="b">
        <f>ISBLANK('vcai-SUPERIOR'!G16)</f>
        <v>1</v>
      </c>
      <c r="G31" s="433" t="b">
        <f>ISBLANK('vcai-SUPERIOR'!H16)</f>
        <v>1</v>
      </c>
      <c r="H31" s="433" t="b">
        <f>ISBLANK('vcai-SUPERIOR'!I16)</f>
        <v>1</v>
      </c>
      <c r="I31" s="433" t="b">
        <f>ISBLANK('vcai-SUPERIOR'!J16)</f>
        <v>1</v>
      </c>
      <c r="J31" s="433" t="b">
        <f>ISBLANK('vcai-SUPERIOR'!K16)</f>
        <v>1</v>
      </c>
      <c r="K31" s="433" t="b">
        <f t="shared" si="2"/>
        <v>1</v>
      </c>
      <c r="L31" s="433" t="s">
        <v>198</v>
      </c>
      <c r="T31" s="433"/>
      <c r="W31" s="922"/>
      <c r="X31" s="922"/>
      <c r="Y31" s="922"/>
      <c r="Z31" s="922"/>
      <c r="AA31" s="922"/>
      <c r="AE31" s="423"/>
      <c r="AF31" s="423"/>
      <c r="AG31" s="428"/>
      <c r="AH31" s="428"/>
      <c r="AI31" s="428"/>
      <c r="AK31" s="428"/>
      <c r="AL31" s="428"/>
      <c r="AM31" s="428"/>
      <c r="AN31" s="426"/>
      <c r="AO31" s="426"/>
      <c r="AP31" s="437"/>
      <c r="AQ31" s="423"/>
      <c r="AR31" s="423"/>
      <c r="AS31" s="483"/>
      <c r="AT31" s="437"/>
      <c r="AU31" s="437"/>
      <c r="AV31" s="437"/>
      <c r="AW31" s="437"/>
    </row>
    <row r="32" spans="6:49" ht="12.75" customHeight="1" hidden="1">
      <c r="F32" s="433" t="b">
        <f>ISBLANK('vcai-SUPERIOR'!G19)</f>
        <v>1</v>
      </c>
      <c r="G32" s="433" t="b">
        <f>ISBLANK('vcai-SUPERIOR'!H19)</f>
        <v>1</v>
      </c>
      <c r="H32" s="433" t="b">
        <f>ISBLANK('vcai-SUPERIOR'!I19)</f>
        <v>1</v>
      </c>
      <c r="I32" s="433" t="b">
        <f>ISBLANK('vcai-SUPERIOR'!J19)</f>
        <v>1</v>
      </c>
      <c r="J32" s="433" t="b">
        <f>ISBLANK('vcai-SUPERIOR'!K19)</f>
        <v>1</v>
      </c>
      <c r="K32" s="433" t="b">
        <f t="shared" si="2"/>
        <v>1</v>
      </c>
      <c r="L32" s="433" t="s">
        <v>199</v>
      </c>
      <c r="T32" s="433"/>
      <c r="W32" s="917" t="s">
        <v>146</v>
      </c>
      <c r="X32" s="917"/>
      <c r="Y32" s="456"/>
      <c r="Z32" s="456"/>
      <c r="AA32" s="423"/>
      <c r="AD32" s="483"/>
      <c r="AE32" s="423"/>
      <c r="AF32" s="423"/>
      <c r="AG32" s="483"/>
      <c r="AH32" s="433" t="s">
        <v>41</v>
      </c>
      <c r="AK32" s="484"/>
      <c r="AL32" s="484"/>
      <c r="AM32" s="484"/>
      <c r="AN32" s="462"/>
      <c r="AO32" s="462"/>
      <c r="AP32" s="437"/>
      <c r="AQ32" s="423"/>
      <c r="AR32" s="423"/>
      <c r="AS32" s="483"/>
      <c r="AT32" s="437"/>
      <c r="AU32" s="437"/>
      <c r="AV32" s="437"/>
      <c r="AW32" s="437"/>
    </row>
    <row r="33" spans="6:49" ht="12.75" customHeight="1" hidden="1">
      <c r="F33" s="433" t="b">
        <f>ISBLANK('vcai-SUPERIOR'!G20)</f>
        <v>1</v>
      </c>
      <c r="G33" s="433" t="b">
        <f>ISBLANK('vcai-SUPERIOR'!H20)</f>
        <v>1</v>
      </c>
      <c r="H33" s="433" t="b">
        <f>ISBLANK('vcai-SUPERIOR'!I20)</f>
        <v>1</v>
      </c>
      <c r="I33" s="433" t="b">
        <f>ISBLANK('vcai-SUPERIOR'!J20)</f>
        <v>1</v>
      </c>
      <c r="J33" s="433" t="b">
        <f>ISBLANK('vcai-SUPERIOR'!K20)</f>
        <v>1</v>
      </c>
      <c r="K33" s="433" t="b">
        <f t="shared" si="2"/>
        <v>1</v>
      </c>
      <c r="L33" s="433" t="s">
        <v>200</v>
      </c>
      <c r="T33" s="433"/>
      <c r="W33" s="423">
        <v>0</v>
      </c>
      <c r="X33" s="423">
        <v>0.99</v>
      </c>
      <c r="Y33" s="483" t="s">
        <v>88</v>
      </c>
      <c r="Z33" s="456"/>
      <c r="AA33" s="423"/>
      <c r="AB33" s="485"/>
      <c r="AC33" s="486"/>
      <c r="AD33" s="487" t="s">
        <v>133</v>
      </c>
      <c r="AE33" s="487"/>
      <c r="AF33" s="461"/>
      <c r="AG33" s="487"/>
      <c r="AH33" s="488">
        <f>VCIFM!B47</f>
        <v>0</v>
      </c>
      <c r="AI33" s="461"/>
      <c r="AJ33" s="461"/>
      <c r="AK33" s="484"/>
      <c r="AL33" s="484"/>
      <c r="AM33" s="484"/>
      <c r="AN33" s="462"/>
      <c r="AO33" s="489"/>
      <c r="AP33" s="437"/>
      <c r="AQ33" s="423"/>
      <c r="AR33" s="423"/>
      <c r="AS33" s="483"/>
      <c r="AT33" s="437"/>
      <c r="AU33" s="437"/>
      <c r="AV33" s="437"/>
      <c r="AW33" s="437"/>
    </row>
    <row r="34" spans="6:49" ht="12.75" customHeight="1" hidden="1">
      <c r="F34" s="433" t="b">
        <f>ISBLANK('vcai-SUPERIOR'!G21)</f>
        <v>1</v>
      </c>
      <c r="G34" s="433" t="b">
        <f>ISBLANK('vcai-SUPERIOR'!H21)</f>
        <v>1</v>
      </c>
      <c r="H34" s="433" t="b">
        <f>ISBLANK('vcai-SUPERIOR'!I21)</f>
        <v>1</v>
      </c>
      <c r="I34" s="433" t="b">
        <f>ISBLANK('vcai-SUPERIOR'!J21)</f>
        <v>1</v>
      </c>
      <c r="J34" s="433" t="b">
        <f>ISBLANK('vcai-SUPERIOR'!K21)</f>
        <v>1</v>
      </c>
      <c r="K34" s="433" t="b">
        <f t="shared" si="2"/>
        <v>1</v>
      </c>
      <c r="L34" s="433" t="s">
        <v>201</v>
      </c>
      <c r="T34" s="433"/>
      <c r="W34" s="423">
        <v>1</v>
      </c>
      <c r="X34" s="423">
        <v>59.99</v>
      </c>
      <c r="Y34" s="483" t="s">
        <v>296</v>
      </c>
      <c r="AA34" s="423"/>
      <c r="AB34" s="434"/>
      <c r="AC34" s="434"/>
      <c r="AD34" s="483" t="s">
        <v>134</v>
      </c>
      <c r="AE34" s="483"/>
      <c r="AG34" s="483"/>
      <c r="AH34" s="490">
        <f>VCIFM!B48</f>
        <v>0</v>
      </c>
      <c r="AJ34" s="491"/>
      <c r="AK34" s="484"/>
      <c r="AL34" s="461"/>
      <c r="AM34" s="489"/>
      <c r="AN34" s="489"/>
      <c r="AO34" s="489"/>
      <c r="AP34" s="437"/>
      <c r="AQ34" s="423"/>
      <c r="AR34" s="423"/>
      <c r="AS34" s="483"/>
      <c r="AT34" s="437"/>
      <c r="AU34" s="437"/>
      <c r="AV34" s="437"/>
      <c r="AW34" s="437"/>
    </row>
    <row r="35" spans="6:49" ht="12.75" customHeight="1" hidden="1">
      <c r="F35" s="433" t="b">
        <f>ISBLANK('vcai-SUPERIOR'!G24)</f>
        <v>1</v>
      </c>
      <c r="G35" s="433" t="b">
        <f>ISBLANK('vcai-SUPERIOR'!H24)</f>
        <v>1</v>
      </c>
      <c r="H35" s="433" t="b">
        <f>ISBLANK('vcai-SUPERIOR'!I24)</f>
        <v>1</v>
      </c>
      <c r="I35" s="433" t="b">
        <f>ISBLANK('vcai-SUPERIOR'!J24)</f>
        <v>1</v>
      </c>
      <c r="J35" s="433" t="b">
        <f>ISBLANK('vcai-SUPERIOR'!K24)</f>
        <v>1</v>
      </c>
      <c r="K35" s="433" t="b">
        <f t="shared" si="2"/>
        <v>1</v>
      </c>
      <c r="L35" s="433" t="s">
        <v>202</v>
      </c>
      <c r="T35" s="433"/>
      <c r="W35" s="423">
        <v>60</v>
      </c>
      <c r="X35" s="423">
        <v>74.9</v>
      </c>
      <c r="Y35" s="483" t="s">
        <v>295</v>
      </c>
      <c r="Z35" s="426"/>
      <c r="AA35" s="423"/>
      <c r="AB35" s="434"/>
      <c r="AC35" s="434"/>
      <c r="AD35" s="483" t="s">
        <v>141</v>
      </c>
      <c r="AE35" s="483"/>
      <c r="AG35" s="483"/>
      <c r="AH35" s="490">
        <f>VCIFM!B49</f>
        <v>0</v>
      </c>
      <c r="AJ35" s="491"/>
      <c r="AK35" s="492"/>
      <c r="AL35" s="493"/>
      <c r="AM35" s="489"/>
      <c r="AN35" s="489"/>
      <c r="AO35" s="489"/>
      <c r="AP35" s="437"/>
      <c r="AQ35" s="423"/>
      <c r="AR35" s="423"/>
      <c r="AS35" s="483"/>
      <c r="AT35" s="437"/>
      <c r="AU35" s="437"/>
      <c r="AV35" s="437"/>
      <c r="AW35" s="437"/>
    </row>
    <row r="36" spans="6:49" ht="12.75" customHeight="1" hidden="1">
      <c r="F36" s="433" t="b">
        <f>ISBLANK('vcai-SUPERIOR'!G25)</f>
        <v>1</v>
      </c>
      <c r="G36" s="433" t="b">
        <f>ISBLANK('vcai-SUPERIOR'!H25)</f>
        <v>1</v>
      </c>
      <c r="H36" s="433" t="b">
        <f>ISBLANK('vcai-SUPERIOR'!I25)</f>
        <v>1</v>
      </c>
      <c r="I36" s="433" t="b">
        <f>ISBLANK('vcai-SUPERIOR'!J25)</f>
        <v>1</v>
      </c>
      <c r="J36" s="433" t="b">
        <f>ISBLANK('vcai-SUPERIOR'!K25)</f>
        <v>1</v>
      </c>
      <c r="K36" s="433" t="b">
        <f t="shared" si="2"/>
        <v>1</v>
      </c>
      <c r="L36" s="433" t="s">
        <v>203</v>
      </c>
      <c r="T36" s="433"/>
      <c r="W36" s="423">
        <v>75</v>
      </c>
      <c r="X36" s="423">
        <v>89.9</v>
      </c>
      <c r="Y36" s="483" t="s">
        <v>13</v>
      </c>
      <c r="Z36" s="456"/>
      <c r="AA36" s="423"/>
      <c r="AB36" s="423"/>
      <c r="AD36" s="433" t="s">
        <v>136</v>
      </c>
      <c r="AH36" s="490">
        <f>VCIFM!B50</f>
        <v>0</v>
      </c>
      <c r="AJ36" s="489"/>
      <c r="AK36" s="462"/>
      <c r="AL36" s="461"/>
      <c r="AM36" s="489"/>
      <c r="AN36" s="489"/>
      <c r="AO36" s="489"/>
      <c r="AP36" s="437"/>
      <c r="AQ36" s="437"/>
      <c r="AR36" s="437"/>
      <c r="AS36" s="437"/>
      <c r="AT36" s="437"/>
      <c r="AU36" s="437"/>
      <c r="AV36" s="437"/>
      <c r="AW36" s="437"/>
    </row>
    <row r="37" spans="6:49" ht="12.75" customHeight="1" hidden="1">
      <c r="F37" s="433" t="b">
        <f>ISBLANK('vcai-SUPERIOR'!G28)</f>
        <v>1</v>
      </c>
      <c r="G37" s="433" t="b">
        <f>ISBLANK('vcai-SUPERIOR'!H28)</f>
        <v>1</v>
      </c>
      <c r="H37" s="433" t="b">
        <f>ISBLANK('vcai-SUPERIOR'!I28)</f>
        <v>1</v>
      </c>
      <c r="I37" s="433" t="b">
        <f>ISBLANK('vcai-SUPERIOR'!J28)</f>
        <v>1</v>
      </c>
      <c r="J37" s="433" t="b">
        <f>ISBLANK('vcai-SUPERIOR'!K28)</f>
        <v>1</v>
      </c>
      <c r="K37" s="433" t="b">
        <f t="shared" si="2"/>
        <v>1</v>
      </c>
      <c r="L37" s="433" t="s">
        <v>204</v>
      </c>
      <c r="T37" s="433"/>
      <c r="W37" s="423">
        <v>90</v>
      </c>
      <c r="X37" s="423">
        <v>100</v>
      </c>
      <c r="Y37" s="483" t="s">
        <v>294</v>
      </c>
      <c r="Z37" s="456"/>
      <c r="AA37" s="423"/>
      <c r="AB37" s="423"/>
      <c r="AD37" s="433" t="s">
        <v>142</v>
      </c>
      <c r="AH37" s="490">
        <f>VCIFM!B51</f>
        <v>0</v>
      </c>
      <c r="AK37" s="423"/>
      <c r="AL37" s="423"/>
      <c r="AM37" s="484"/>
      <c r="AN37" s="489"/>
      <c r="AO37" s="489"/>
      <c r="AP37" s="437"/>
      <c r="AQ37" s="437"/>
      <c r="AR37" s="437"/>
      <c r="AS37" s="437"/>
      <c r="AT37" s="437"/>
      <c r="AU37" s="437"/>
      <c r="AV37" s="437"/>
      <c r="AW37" s="437"/>
    </row>
    <row r="38" spans="6:49" ht="12.75" customHeight="1" hidden="1">
      <c r="F38" s="433" t="b">
        <f>ISBLANK('vcai-SUPERIOR'!G29)</f>
        <v>1</v>
      </c>
      <c r="G38" s="433" t="b">
        <f>ISBLANK('vcai-SUPERIOR'!H29)</f>
        <v>1</v>
      </c>
      <c r="H38" s="433" t="b">
        <f>ISBLANK('vcai-SUPERIOR'!I29)</f>
        <v>1</v>
      </c>
      <c r="I38" s="433" t="b">
        <f>ISBLANK('vcai-SUPERIOR'!J29)</f>
        <v>1</v>
      </c>
      <c r="J38" s="433" t="b">
        <f>ISBLANK('vcai-SUPERIOR'!K29)</f>
        <v>1</v>
      </c>
      <c r="K38" s="433" t="b">
        <f t="shared" si="2"/>
        <v>1</v>
      </c>
      <c r="L38" s="433" t="s">
        <v>205</v>
      </c>
      <c r="T38" s="433"/>
      <c r="W38" s="426"/>
      <c r="X38" s="423"/>
      <c r="Y38" s="456"/>
      <c r="Z38" s="456"/>
      <c r="AA38" s="423"/>
      <c r="AB38" s="434"/>
      <c r="AC38" s="423"/>
      <c r="AD38" s="490" t="s">
        <v>143</v>
      </c>
      <c r="AH38" s="490">
        <f>VCIFM!B52</f>
        <v>0</v>
      </c>
      <c r="AJ38" s="489"/>
      <c r="AK38" s="484"/>
      <c r="AL38" s="462"/>
      <c r="AM38" s="484"/>
      <c r="AN38" s="489"/>
      <c r="AO38" s="489"/>
      <c r="AP38" s="437"/>
      <c r="AQ38" s="437"/>
      <c r="AR38" s="437"/>
      <c r="AS38" s="437"/>
      <c r="AT38" s="437"/>
      <c r="AU38" s="437"/>
      <c r="AV38" s="437"/>
      <c r="AW38" s="437"/>
    </row>
    <row r="39" spans="6:49" ht="12.75" customHeight="1" hidden="1">
      <c r="F39" s="433" t="b">
        <f>ISBLANK('vcai-SUPERIOR'!G30)</f>
        <v>1</v>
      </c>
      <c r="G39" s="433" t="b">
        <f>ISBLANK('vcai-SUPERIOR'!H30)</f>
        <v>1</v>
      </c>
      <c r="H39" s="433" t="b">
        <f>ISBLANK('vcai-SUPERIOR'!I30)</f>
        <v>1</v>
      </c>
      <c r="I39" s="433" t="b">
        <f>ISBLANK('vcai-SUPERIOR'!J30)</f>
        <v>1</v>
      </c>
      <c r="J39" s="433" t="b">
        <f>ISBLANK('vcai-SUPERIOR'!K30)</f>
        <v>1</v>
      </c>
      <c r="K39" s="433" t="b">
        <f t="shared" si="2"/>
        <v>1</v>
      </c>
      <c r="L39" s="433" t="s">
        <v>206</v>
      </c>
      <c r="T39" s="433"/>
      <c r="W39" s="426"/>
      <c r="X39" s="423"/>
      <c r="Y39" s="456"/>
      <c r="Z39" s="456"/>
      <c r="AA39" s="423"/>
      <c r="AB39" s="423"/>
      <c r="AC39" s="423"/>
      <c r="AD39" s="490" t="s">
        <v>144</v>
      </c>
      <c r="AH39" s="490">
        <f>VCIFM!B53</f>
        <v>0</v>
      </c>
      <c r="AI39" s="483"/>
      <c r="AJ39" s="483"/>
      <c r="AK39" s="483"/>
      <c r="AL39" s="484"/>
      <c r="AM39" s="484"/>
      <c r="AN39" s="489"/>
      <c r="AO39" s="489"/>
      <c r="AP39" s="437"/>
      <c r="AQ39" s="437"/>
      <c r="AR39" s="437"/>
      <c r="AS39" s="437"/>
      <c r="AT39" s="437"/>
      <c r="AU39" s="437"/>
      <c r="AV39" s="437"/>
      <c r="AW39" s="437"/>
    </row>
    <row r="40" spans="6:49" ht="12.75" customHeight="1" hidden="1">
      <c r="F40" s="433" t="b">
        <f>ISBLANK('vcai-SUPERIOR'!G33)</f>
        <v>1</v>
      </c>
      <c r="G40" s="433" t="b">
        <f>ISBLANK('vcai-SUPERIOR'!H33)</f>
        <v>1</v>
      </c>
      <c r="H40" s="433" t="b">
        <f>ISBLANK('vcai-SUPERIOR'!I33)</f>
        <v>1</v>
      </c>
      <c r="I40" s="433" t="b">
        <f>ISBLANK('vcai-SUPERIOR'!J33)</f>
        <v>1</v>
      </c>
      <c r="J40" s="433" t="b">
        <f>ISBLANK('vcai-SUPERIOR'!K33)</f>
        <v>1</v>
      </c>
      <c r="K40" s="433" t="b">
        <f t="shared" si="2"/>
        <v>1</v>
      </c>
      <c r="L40" s="433" t="s">
        <v>207</v>
      </c>
      <c r="T40" s="433"/>
      <c r="W40" s="426"/>
      <c r="X40" s="423"/>
      <c r="Y40" s="456"/>
      <c r="Z40" s="456"/>
      <c r="AA40" s="485"/>
      <c r="AB40" s="494"/>
      <c r="AC40" s="494"/>
      <c r="AD40" s="494"/>
      <c r="AE40" s="495"/>
      <c r="AF40" s="495"/>
      <c r="AG40" s="495"/>
      <c r="AH40" s="495"/>
      <c r="AI40" s="437"/>
      <c r="AJ40" s="452"/>
      <c r="AK40" s="428"/>
      <c r="AL40" s="426"/>
      <c r="AM40" s="428"/>
      <c r="AN40" s="452"/>
      <c r="AO40" s="452"/>
      <c r="AP40" s="437"/>
      <c r="AQ40" s="437"/>
      <c r="AR40" s="437"/>
      <c r="AS40" s="437"/>
      <c r="AT40" s="437"/>
      <c r="AU40" s="437"/>
      <c r="AV40" s="437"/>
      <c r="AW40" s="437"/>
    </row>
    <row r="41" spans="6:49" ht="12.75" customHeight="1" hidden="1">
      <c r="F41" s="433" t="b">
        <f>ISBLANK('vcai-SUPERIOR'!G34)</f>
        <v>1</v>
      </c>
      <c r="G41" s="433" t="b">
        <f>ISBLANK('vcai-SUPERIOR'!H34)</f>
        <v>1</v>
      </c>
      <c r="H41" s="433" t="b">
        <f>ISBLANK('vcai-SUPERIOR'!I34)</f>
        <v>1</v>
      </c>
      <c r="I41" s="433" t="b">
        <f>ISBLANK('vcai-SUPERIOR'!J34)</f>
        <v>1</v>
      </c>
      <c r="J41" s="433" t="b">
        <f>ISBLANK('vcai-SUPERIOR'!K34)</f>
        <v>1</v>
      </c>
      <c r="K41" s="433" t="b">
        <f t="shared" si="2"/>
        <v>1</v>
      </c>
      <c r="L41" s="433" t="s">
        <v>208</v>
      </c>
      <c r="T41" s="433"/>
      <c r="W41" s="496"/>
      <c r="X41" s="462"/>
      <c r="Y41" s="497"/>
      <c r="Z41" s="497"/>
      <c r="AA41" s="485"/>
      <c r="AB41" s="498"/>
      <c r="AC41" s="494"/>
      <c r="AD41" s="494"/>
      <c r="AE41" s="495"/>
      <c r="AF41" s="495"/>
      <c r="AG41" s="495"/>
      <c r="AH41" s="495"/>
      <c r="AI41" s="437"/>
      <c r="AJ41" s="437"/>
      <c r="AK41" s="437"/>
      <c r="AL41" s="428"/>
      <c r="AM41" s="428"/>
      <c r="AN41" s="437"/>
      <c r="AO41" s="437"/>
      <c r="AP41" s="437"/>
      <c r="AQ41" s="437"/>
      <c r="AR41" s="437"/>
      <c r="AS41" s="437"/>
      <c r="AT41" s="437"/>
      <c r="AU41" s="437"/>
      <c r="AV41" s="437"/>
      <c r="AW41" s="437"/>
    </row>
    <row r="42" spans="6:49" ht="12.75" customHeight="1" hidden="1">
      <c r="F42" s="433" t="b">
        <f>ISBLANK('vcai-SUPERIOR'!G35)</f>
        <v>1</v>
      </c>
      <c r="G42" s="433" t="b">
        <f>ISBLANK('vcai-SUPERIOR'!H35)</f>
        <v>1</v>
      </c>
      <c r="H42" s="433" t="b">
        <f>ISBLANK('vcai-SUPERIOR'!I35)</f>
        <v>1</v>
      </c>
      <c r="I42" s="433" t="b">
        <f>ISBLANK('vcai-SUPERIOR'!J35)</f>
        <v>1</v>
      </c>
      <c r="J42" s="433" t="b">
        <f>ISBLANK('vcai-SUPERIOR'!K35)</f>
        <v>1</v>
      </c>
      <c r="K42" s="433" t="b">
        <f t="shared" si="2"/>
        <v>1</v>
      </c>
      <c r="L42" s="433" t="s">
        <v>209</v>
      </c>
      <c r="T42" s="433"/>
      <c r="W42" s="496"/>
      <c r="X42" s="462"/>
      <c r="Y42" s="497"/>
      <c r="Z42" s="497"/>
      <c r="AA42" s="462"/>
      <c r="AB42" s="462"/>
      <c r="AC42" s="462"/>
      <c r="AD42" s="462"/>
      <c r="AE42" s="461"/>
      <c r="AF42" s="461"/>
      <c r="AG42" s="461"/>
      <c r="AH42" s="461"/>
      <c r="AI42" s="437"/>
      <c r="AJ42" s="437"/>
      <c r="AK42" s="437"/>
      <c r="AL42" s="426"/>
      <c r="AM42" s="428"/>
      <c r="AN42" s="437"/>
      <c r="AO42" s="437"/>
      <c r="AP42" s="437"/>
      <c r="AQ42" s="437"/>
      <c r="AR42" s="437"/>
      <c r="AS42" s="437"/>
      <c r="AT42" s="437"/>
      <c r="AU42" s="437"/>
      <c r="AV42" s="437"/>
      <c r="AW42" s="437"/>
    </row>
    <row r="43" spans="20:49" ht="12.75" customHeight="1" hidden="1">
      <c r="T43" s="433"/>
      <c r="W43" s="426"/>
      <c r="X43" s="423"/>
      <c r="Y43" s="456"/>
      <c r="Z43" s="456"/>
      <c r="AA43" s="423"/>
      <c r="AB43" s="423"/>
      <c r="AC43" s="423"/>
      <c r="AD43" s="483"/>
      <c r="AI43" s="437"/>
      <c r="AJ43" s="437"/>
      <c r="AK43" s="437"/>
      <c r="AL43" s="428"/>
      <c r="AM43" s="428"/>
      <c r="AN43" s="437"/>
      <c r="AO43" s="437"/>
      <c r="AP43" s="437"/>
      <c r="AQ43" s="437"/>
      <c r="AR43" s="437"/>
      <c r="AS43" s="437"/>
      <c r="AT43" s="437"/>
      <c r="AU43" s="437"/>
      <c r="AV43" s="437"/>
      <c r="AW43" s="437"/>
    </row>
    <row r="44" spans="20:49" ht="12.75" customHeight="1" hidden="1">
      <c r="T44" s="433"/>
      <c r="W44" s="428"/>
      <c r="X44" s="428"/>
      <c r="Y44" s="456"/>
      <c r="Z44" s="456"/>
      <c r="AA44" s="423"/>
      <c r="AI44" s="437"/>
      <c r="AJ44" s="437"/>
      <c r="AK44" s="437"/>
      <c r="AL44" s="426"/>
      <c r="AM44" s="428"/>
      <c r="AN44" s="437"/>
      <c r="AO44" s="437"/>
      <c r="AP44" s="437"/>
      <c r="AQ44" s="437"/>
      <c r="AR44" s="437"/>
      <c r="AS44" s="437"/>
      <c r="AT44" s="437"/>
      <c r="AU44" s="437"/>
      <c r="AV44" s="437"/>
      <c r="AW44" s="437"/>
    </row>
    <row r="45" spans="20:49" ht="12.75" customHeight="1" hidden="1">
      <c r="T45" s="433"/>
      <c r="W45" s="426"/>
      <c r="X45" s="423"/>
      <c r="Y45" s="456"/>
      <c r="Z45" s="456"/>
      <c r="AA45" s="423"/>
      <c r="AI45" s="437"/>
      <c r="AJ45" s="437"/>
      <c r="AK45" s="437"/>
      <c r="AL45" s="428"/>
      <c r="AM45" s="428"/>
      <c r="AN45" s="437"/>
      <c r="AO45" s="437"/>
      <c r="AP45" s="437"/>
      <c r="AQ45" s="437"/>
      <c r="AR45" s="437"/>
      <c r="AS45" s="437"/>
      <c r="AT45" s="437"/>
      <c r="AU45" s="437"/>
      <c r="AV45" s="437"/>
      <c r="AW45" s="437"/>
    </row>
    <row r="46" spans="20:49" ht="12.75" customHeight="1" hidden="1">
      <c r="T46" s="433"/>
      <c r="W46" s="433" t="b">
        <f>ISBLANK('vcai-DESARROLLO'!H15)</f>
        <v>1</v>
      </c>
      <c r="X46" s="433" t="b">
        <f>ISBLANK('vcai-DESARROLLO'!I15)</f>
        <v>1</v>
      </c>
      <c r="Y46" s="433" t="b">
        <f>ISBLANK('vcai-DESARROLLO'!J15)</f>
        <v>1</v>
      </c>
      <c r="Z46" s="433" t="b">
        <f>ISBLANK('vcai-DESARROLLO'!K15)</f>
        <v>1</v>
      </c>
      <c r="AA46" s="423" t="b">
        <f>OR(AND(AND(W46,X46),NOT(AND(NOT(Y46),NOT(Z46)))),AND(AND(Y46,Z46),NOT(AND(NOT(W46),NOT(X46)))))</f>
        <v>1</v>
      </c>
      <c r="AB46" s="433" t="s">
        <v>210</v>
      </c>
      <c r="AD46" s="433" t="b">
        <f>ISBLANK(VCIFM!G16)</f>
        <v>1</v>
      </c>
      <c r="AE46" s="433" t="b">
        <f>ISBLANK(VCIFM!H16)</f>
        <v>1</v>
      </c>
      <c r="AF46" s="433" t="b">
        <f>ISBLANK(VCIFM!I16)</f>
        <v>1</v>
      </c>
      <c r="AG46" s="433" t="b">
        <f>ISBLANK(VCIFM!J16)</f>
        <v>1</v>
      </c>
      <c r="AH46" s="433" t="b">
        <f>ISBLANK(VCIFM!K16)</f>
        <v>1</v>
      </c>
      <c r="AI46" s="437" t="b">
        <f>OR(AND(NOT(AD46),AE46,AF46,AG46,AH46),AND(AND(AD46,AG46,AH46),NOT(AND(NOT(AE46),NOT(AF46)))),AND(AND(AD46,AE46,AF46),NOT(AND(NOT(AG46),NOT(AH46)))))</f>
        <v>1</v>
      </c>
      <c r="AJ46" s="437" t="s">
        <v>188</v>
      </c>
      <c r="AK46" s="437"/>
      <c r="AL46" s="426"/>
      <c r="AM46" s="428"/>
      <c r="AN46" s="437"/>
      <c r="AO46" s="437"/>
      <c r="AP46" s="437"/>
      <c r="AQ46" s="437"/>
      <c r="AR46" s="437"/>
      <c r="AS46" s="437"/>
      <c r="AT46" s="437"/>
      <c r="AU46" s="437"/>
      <c r="AV46" s="437"/>
      <c r="AW46" s="437"/>
    </row>
    <row r="47" spans="6:49" ht="12.75" customHeight="1" hidden="1">
      <c r="F47" s="433" t="b">
        <f>ISBLANK('vcai-3°EVALUADOR'!G15)</f>
        <v>1</v>
      </c>
      <c r="G47" s="433" t="b">
        <f>ISBLANK('vcai-3°EVALUADOR'!H15)</f>
        <v>1</v>
      </c>
      <c r="H47" s="433" t="b">
        <f>ISBLANK('vcai-3°EVALUADOR'!I15)</f>
        <v>1</v>
      </c>
      <c r="I47" s="433" t="b">
        <f>ISBLANK('vcai-3°EVALUADOR'!J15)</f>
        <v>1</v>
      </c>
      <c r="J47" s="433" t="b">
        <f>ISBLANK('vcai-3°EVALUADOR'!K15)</f>
        <v>1</v>
      </c>
      <c r="K47" s="433" t="b">
        <f aca="true" t="shared" si="3" ref="K47:K60">OR(AND(NOT(F47),G47,H47,I47,J47),AND(AND(F47,I47,J47),NOT(AND(NOT(G47),NOT(H47)))),AND(AND(F47,G47,H47),NOT(AND(NOT(I47),NOT(J47)))))</f>
        <v>1</v>
      </c>
      <c r="L47" s="433" t="s">
        <v>219</v>
      </c>
      <c r="T47" s="433"/>
      <c r="W47" s="433" t="b">
        <f>ISBLANK('vcai-DESARROLLO'!H18)</f>
        <v>1</v>
      </c>
      <c r="X47" s="433" t="b">
        <f>ISBLANK('vcai-DESARROLLO'!I18)</f>
        <v>1</v>
      </c>
      <c r="Y47" s="433" t="b">
        <f>ISBLANK('vcai-DESARROLLO'!J18)</f>
        <v>1</v>
      </c>
      <c r="Z47" s="433" t="b">
        <f>ISBLANK('vcai-DESARROLLO'!K18)</f>
        <v>1</v>
      </c>
      <c r="AA47" s="423" t="b">
        <f>OR(AND(AND(W47,X47),NOT(AND(NOT(Y47),NOT(Z47)))),AND(AND(Y47,Z47),NOT(AND(NOT(W47),NOT(X47)))))</f>
        <v>1</v>
      </c>
      <c r="AB47" s="433" t="s">
        <v>211</v>
      </c>
      <c r="AD47" s="433" t="b">
        <f>ISBLANK(VCIFM!G20)</f>
        <v>1</v>
      </c>
      <c r="AE47" s="433" t="b">
        <f>ISBLANK(VCIFM!H20)</f>
        <v>1</v>
      </c>
      <c r="AF47" s="433" t="b">
        <f>ISBLANK(VCIFM!I20)</f>
        <v>1</v>
      </c>
      <c r="AG47" s="433" t="b">
        <f>ISBLANK(VCIFM!J20)</f>
        <v>1</v>
      </c>
      <c r="AH47" s="433" t="b">
        <f>ISBLANK(VCIFM!K20)</f>
        <v>1</v>
      </c>
      <c r="AI47" s="437" t="b">
        <f>OR(AND(NOT(AD47),AE47,AF47,AG47,AH47),AND(AND(AD47,AG47,AH47),NOT(AND(NOT(AE47),NOT(AF47)))),AND(AND(AD47,AE47,AF47),NOT(AND(NOT(AG47),NOT(AH47)))))</f>
        <v>1</v>
      </c>
      <c r="AJ47" s="437" t="s">
        <v>189</v>
      </c>
      <c r="AK47" s="437"/>
      <c r="AL47" s="428"/>
      <c r="AM47" s="428"/>
      <c r="AN47" s="437"/>
      <c r="AO47" s="437"/>
      <c r="AP47" s="437"/>
      <c r="AQ47" s="437"/>
      <c r="AR47" s="437"/>
      <c r="AS47" s="437"/>
      <c r="AT47" s="437"/>
      <c r="AU47" s="437"/>
      <c r="AV47" s="437"/>
      <c r="AW47" s="437"/>
    </row>
    <row r="48" spans="6:49" ht="12.75" customHeight="1" hidden="1">
      <c r="F48" s="433" t="b">
        <f>ISBLANK('vcai-3°EVALUADOR'!G16)</f>
        <v>1</v>
      </c>
      <c r="G48" s="433" t="b">
        <f>ISBLANK('vcai-3°EVALUADOR'!H16)</f>
        <v>1</v>
      </c>
      <c r="H48" s="433" t="b">
        <f>ISBLANK('vcai-3°EVALUADOR'!I16)</f>
        <v>1</v>
      </c>
      <c r="I48" s="433" t="b">
        <f>ISBLANK('vcai-3°EVALUADOR'!J16)</f>
        <v>1</v>
      </c>
      <c r="J48" s="433" t="b">
        <f>ISBLANK('vcai-3°EVALUADOR'!K16)</f>
        <v>1</v>
      </c>
      <c r="K48" s="433" t="b">
        <f t="shared" si="3"/>
        <v>1</v>
      </c>
      <c r="L48" s="433" t="s">
        <v>220</v>
      </c>
      <c r="T48" s="433"/>
      <c r="W48" s="433" t="b">
        <f>ISBLANK('vcai-DESARROLLO'!H21)</f>
        <v>1</v>
      </c>
      <c r="X48" s="433" t="b">
        <f>ISBLANK('vcai-DESARROLLO'!I21)</f>
        <v>1</v>
      </c>
      <c r="Y48" s="433" t="b">
        <f>ISBLANK('vcai-DESARROLLO'!J21)</f>
        <v>1</v>
      </c>
      <c r="Z48" s="433" t="b">
        <f>ISBLANK('vcai-DESARROLLO'!K21)</f>
        <v>1</v>
      </c>
      <c r="AA48" s="423" t="b">
        <f>OR(AND(AND(W48,X48),NOT(AND(NOT(Y48),NOT(Z48)))),AND(AND(Y48,Z48),NOT(AND(NOT(W48),NOT(X48)))))</f>
        <v>1</v>
      </c>
      <c r="AB48" s="433" t="s">
        <v>212</v>
      </c>
      <c r="AC48" s="423"/>
      <c r="AD48" s="433" t="b">
        <f>ISBLANK(VCIFM!G24)</f>
        <v>1</v>
      </c>
      <c r="AE48" s="433" t="b">
        <f>ISBLANK(VCIFM!H24)</f>
        <v>1</v>
      </c>
      <c r="AF48" s="433" t="b">
        <f>ISBLANK(VCIFM!I24)</f>
        <v>1</v>
      </c>
      <c r="AG48" s="433" t="b">
        <f>ISBLANK(VCIFM!J24)</f>
        <v>1</v>
      </c>
      <c r="AH48" s="433" t="b">
        <f>ISBLANK(VCIFM!K24)</f>
        <v>1</v>
      </c>
      <c r="AI48" s="437" t="b">
        <f>OR(AND(NOT(AD48),AE48,AF48,AG48,AH48),AND(AND(AD48,AG48,AH48),NOT(AND(NOT(AE48),NOT(AF48)))),AND(AND(AD48,AE48,AF48),NOT(AND(NOT(AG48),NOT(AH48)))))</f>
        <v>1</v>
      </c>
      <c r="AJ48" s="437" t="s">
        <v>190</v>
      </c>
      <c r="AK48" s="437"/>
      <c r="AL48" s="426"/>
      <c r="AM48" s="428"/>
      <c r="AN48" s="437"/>
      <c r="AO48" s="437"/>
      <c r="AP48" s="437"/>
      <c r="AQ48" s="437"/>
      <c r="AR48" s="437"/>
      <c r="AS48" s="437"/>
      <c r="AT48" s="437"/>
      <c r="AU48" s="437"/>
      <c r="AV48" s="437"/>
      <c r="AW48" s="437"/>
    </row>
    <row r="49" spans="6:49" ht="12.75" customHeight="1" hidden="1">
      <c r="F49" s="433" t="b">
        <f>ISBLANK('vcai-3°EVALUADOR'!G17)</f>
        <v>1</v>
      </c>
      <c r="G49" s="433" t="b">
        <f>ISBLANK('vcai-3°EVALUADOR'!H17)</f>
        <v>1</v>
      </c>
      <c r="H49" s="433" t="b">
        <f>ISBLANK('vcai-3°EVALUADOR'!I17)</f>
        <v>1</v>
      </c>
      <c r="I49" s="433" t="b">
        <f>ISBLANK('vcai-3°EVALUADOR'!J17)</f>
        <v>1</v>
      </c>
      <c r="J49" s="433" t="b">
        <f>ISBLANK('vcai-3°EVALUADOR'!K17)</f>
        <v>1</v>
      </c>
      <c r="K49" s="433" t="b">
        <f t="shared" si="3"/>
        <v>1</v>
      </c>
      <c r="L49" s="433" t="s">
        <v>221</v>
      </c>
      <c r="T49" s="433"/>
      <c r="W49" s="433" t="b">
        <f>ISBLANK('vcai-DESARROLLO'!H24)</f>
        <v>1</v>
      </c>
      <c r="X49" s="433" t="b">
        <f>ISBLANK('vcai-DESARROLLO'!I24)</f>
        <v>1</v>
      </c>
      <c r="Y49" s="433" t="b">
        <f>ISBLANK('vcai-DESARROLLO'!J24)</f>
        <v>1</v>
      </c>
      <c r="Z49" s="433" t="b">
        <f>ISBLANK('vcai-DESARROLLO'!K24)</f>
        <v>1</v>
      </c>
      <c r="AA49" s="423" t="b">
        <f>OR(AND(AND(W49,X49),NOT(AND(NOT(Y49),NOT(Z49)))),AND(AND(Y49,Z49),NOT(AND(NOT(W49),NOT(X49)))))</f>
        <v>1</v>
      </c>
      <c r="AB49" s="433" t="s">
        <v>213</v>
      </c>
      <c r="AD49" s="433" t="b">
        <f>ISBLANK(VCIFM!G28)</f>
        <v>1</v>
      </c>
      <c r="AE49" s="433" t="b">
        <f>ISBLANK(VCIFM!H28)</f>
        <v>1</v>
      </c>
      <c r="AF49" s="433" t="b">
        <f>ISBLANK(VCIFM!I28)</f>
        <v>1</v>
      </c>
      <c r="AG49" s="433" t="b">
        <f>ISBLANK(VCIFM!J28)</f>
        <v>1</v>
      </c>
      <c r="AH49" s="433" t="b">
        <f>ISBLANK(VCIFM!K28)</f>
        <v>1</v>
      </c>
      <c r="AI49" s="437" t="b">
        <f>OR(AND(NOT(AD49),AE49,AF49,AG49,AH49),AND(AND(AD49,AG49,AH49),NOT(AND(NOT(AE49),NOT(AF49)))),AND(AND(AD49,AE49,AF49),NOT(AND(NOT(AG49),NOT(AH49)))))</f>
        <v>1</v>
      </c>
      <c r="AJ49" s="437" t="s">
        <v>191</v>
      </c>
      <c r="AK49" s="437"/>
      <c r="AL49" s="428"/>
      <c r="AM49" s="428"/>
      <c r="AN49" s="437"/>
      <c r="AO49" s="437"/>
      <c r="AP49" s="437"/>
      <c r="AQ49" s="437"/>
      <c r="AR49" s="437"/>
      <c r="AS49" s="437"/>
      <c r="AT49" s="437"/>
      <c r="AU49" s="437"/>
      <c r="AV49" s="437"/>
      <c r="AW49" s="437"/>
    </row>
    <row r="50" spans="6:49" ht="12.75" customHeight="1" hidden="1">
      <c r="F50" s="433" t="b">
        <f>ISBLANK('vcai-3°EVALUADOR'!G20)</f>
        <v>1</v>
      </c>
      <c r="G50" s="433" t="b">
        <f>ISBLANK('vcai-3°EVALUADOR'!H20)</f>
        <v>1</v>
      </c>
      <c r="H50" s="433" t="b">
        <f>ISBLANK('vcai-3°EVALUADOR'!I20)</f>
        <v>1</v>
      </c>
      <c r="I50" s="433" t="b">
        <f>ISBLANK('vcai-3°EVALUADOR'!J20)</f>
        <v>1</v>
      </c>
      <c r="J50" s="433" t="b">
        <f>ISBLANK('vcai-3°EVALUADOR'!K20)</f>
        <v>1</v>
      </c>
      <c r="K50" s="433" t="b">
        <f t="shared" si="3"/>
        <v>1</v>
      </c>
      <c r="L50" s="433" t="s">
        <v>222</v>
      </c>
      <c r="T50" s="433"/>
      <c r="AA50" s="423"/>
      <c r="AD50" s="433" t="b">
        <f>ISBLANK(VCIFM!G32)</f>
        <v>1</v>
      </c>
      <c r="AE50" s="433" t="b">
        <f>ISBLANK(VCIFM!H32)</f>
        <v>1</v>
      </c>
      <c r="AF50" s="433" t="b">
        <f>ISBLANK(VCIFM!I32)</f>
        <v>1</v>
      </c>
      <c r="AG50" s="433" t="b">
        <f>ISBLANK(VCIFM!J32)</f>
        <v>1</v>
      </c>
      <c r="AH50" s="433" t="b">
        <f>ISBLANK(VCIFM!K32)</f>
        <v>1</v>
      </c>
      <c r="AI50" s="437" t="b">
        <f>OR(AND(NOT(AD50),AE50,AF50,AG50,AH50),AND(AND(AD50,AG50,AH50),NOT(AND(NOT(AE50),NOT(AF50)))),AND(AND(AD50,AE50,AF50),NOT(AND(NOT(AG50),NOT(AH50)))))</f>
        <v>1</v>
      </c>
      <c r="AJ50" s="437" t="s">
        <v>192</v>
      </c>
      <c r="AK50" s="437"/>
      <c r="AL50" s="426"/>
      <c r="AM50" s="428"/>
      <c r="AN50" s="437"/>
      <c r="AO50" s="437"/>
      <c r="AP50" s="437"/>
      <c r="AQ50" s="437"/>
      <c r="AR50" s="437"/>
      <c r="AS50" s="437"/>
      <c r="AT50" s="437"/>
      <c r="AU50" s="437"/>
      <c r="AV50" s="437"/>
      <c r="AW50" s="437"/>
    </row>
    <row r="51" spans="6:49" ht="12.75" customHeight="1" hidden="1">
      <c r="F51" s="433" t="b">
        <f>ISBLANK('vcai-3°EVALUADOR'!G21)</f>
        <v>1</v>
      </c>
      <c r="G51" s="433" t="b">
        <f>ISBLANK('vcai-3°EVALUADOR'!H21)</f>
        <v>1</v>
      </c>
      <c r="H51" s="433" t="b">
        <f>ISBLANK('vcai-3°EVALUADOR'!I21)</f>
        <v>1</v>
      </c>
      <c r="I51" s="433" t="b">
        <f>ISBLANK('vcai-3°EVALUADOR'!J21)</f>
        <v>1</v>
      </c>
      <c r="J51" s="433" t="b">
        <f>ISBLANK('vcai-3°EVALUADOR'!K21)</f>
        <v>1</v>
      </c>
      <c r="K51" s="433" t="b">
        <f t="shared" si="3"/>
        <v>1</v>
      </c>
      <c r="L51" s="433" t="s">
        <v>223</v>
      </c>
      <c r="T51" s="433"/>
      <c r="AA51" s="423"/>
      <c r="AI51" s="437"/>
      <c r="AJ51" s="437"/>
      <c r="AK51" s="437"/>
      <c r="AL51" s="428"/>
      <c r="AM51" s="428"/>
      <c r="AN51" s="437"/>
      <c r="AO51" s="437"/>
      <c r="AP51" s="437"/>
      <c r="AQ51" s="437"/>
      <c r="AR51" s="437"/>
      <c r="AS51" s="437"/>
      <c r="AT51" s="437"/>
      <c r="AU51" s="437"/>
      <c r="AV51" s="437"/>
      <c r="AW51" s="437"/>
    </row>
    <row r="52" spans="6:49" ht="12.75" customHeight="1" hidden="1">
      <c r="F52" s="433" t="b">
        <f>ISBLANK('vcai-3°EVALUADOR'!G22)</f>
        <v>1</v>
      </c>
      <c r="G52" s="433" t="b">
        <f>ISBLANK('vcai-3°EVALUADOR'!H22)</f>
        <v>1</v>
      </c>
      <c r="H52" s="433" t="b">
        <f>ISBLANK('vcai-3°EVALUADOR'!I22)</f>
        <v>1</v>
      </c>
      <c r="I52" s="433" t="b">
        <f>ISBLANK('vcai-3°EVALUADOR'!J22)</f>
        <v>1</v>
      </c>
      <c r="J52" s="433" t="b">
        <f>ISBLANK('vcai-3°EVALUADOR'!K22)</f>
        <v>1</v>
      </c>
      <c r="K52" s="433" t="b">
        <f t="shared" si="3"/>
        <v>1</v>
      </c>
      <c r="L52" s="433" t="s">
        <v>224</v>
      </c>
      <c r="T52" s="433"/>
      <c r="AJ52" s="437"/>
      <c r="AK52" s="437"/>
      <c r="AL52" s="426"/>
      <c r="AM52" s="428"/>
      <c r="AN52" s="437"/>
      <c r="AO52" s="437"/>
      <c r="AP52" s="437"/>
      <c r="AQ52" s="437"/>
      <c r="AR52" s="437"/>
      <c r="AS52" s="437"/>
      <c r="AT52" s="437"/>
      <c r="AU52" s="437"/>
      <c r="AV52" s="437"/>
      <c r="AW52" s="437"/>
    </row>
    <row r="53" spans="6:49" ht="12.75" customHeight="1" hidden="1">
      <c r="F53" s="433" t="b">
        <f>ISBLANK('vcai-3°EVALUADOR'!G25)</f>
        <v>1</v>
      </c>
      <c r="G53" s="433" t="b">
        <f>ISBLANK('vcai-3°EVALUADOR'!H25)</f>
        <v>1</v>
      </c>
      <c r="H53" s="433" t="b">
        <f>ISBLANK('vcai-3°EVALUADOR'!I25)</f>
        <v>1</v>
      </c>
      <c r="I53" s="433" t="b">
        <f>ISBLANK('vcai-3°EVALUADOR'!J25)</f>
        <v>1</v>
      </c>
      <c r="J53" s="433" t="b">
        <f>ISBLANK('vcai-3°EVALUADOR'!K25)</f>
        <v>1</v>
      </c>
      <c r="K53" s="433" t="b">
        <f t="shared" si="3"/>
        <v>1</v>
      </c>
      <c r="L53" s="433" t="s">
        <v>225</v>
      </c>
      <c r="T53" s="433"/>
      <c r="AA53" s="423"/>
      <c r="AI53" s="437"/>
      <c r="AJ53" s="437"/>
      <c r="AK53" s="437"/>
      <c r="AL53" s="428"/>
      <c r="AM53" s="428"/>
      <c r="AN53" s="437"/>
      <c r="AO53" s="437"/>
      <c r="AP53" s="437"/>
      <c r="AQ53" s="437"/>
      <c r="AR53" s="437"/>
      <c r="AS53" s="437"/>
      <c r="AT53" s="437"/>
      <c r="AU53" s="437"/>
      <c r="AV53" s="437"/>
      <c r="AW53" s="437"/>
    </row>
    <row r="54" spans="6:48" ht="12.75" customHeight="1" hidden="1">
      <c r="F54" s="433" t="b">
        <f>ISBLANK('vcai-3°EVALUADOR'!G26)</f>
        <v>1</v>
      </c>
      <c r="G54" s="433" t="b">
        <f>ISBLANK('vcai-3°EVALUADOR'!H26)</f>
        <v>1</v>
      </c>
      <c r="H54" s="433" t="b">
        <f>ISBLANK('vcai-3°EVALUADOR'!I26)</f>
        <v>1</v>
      </c>
      <c r="I54" s="433" t="b">
        <f>ISBLANK('vcai-3°EVALUADOR'!J26)</f>
        <v>1</v>
      </c>
      <c r="J54" s="433" t="b">
        <f>ISBLANK('vcai-3°EVALUADOR'!K26)</f>
        <v>1</v>
      </c>
      <c r="K54" s="433" t="b">
        <f t="shared" si="3"/>
        <v>1</v>
      </c>
      <c r="L54" s="433" t="s">
        <v>226</v>
      </c>
      <c r="T54" s="433"/>
      <c r="AA54" s="423"/>
      <c r="AI54" s="437"/>
      <c r="AJ54" s="437"/>
      <c r="AK54" s="437"/>
      <c r="AL54" s="426"/>
      <c r="AM54" s="428"/>
      <c r="AN54" s="437"/>
      <c r="AO54" s="437"/>
      <c r="AP54" s="437"/>
      <c r="AQ54" s="437"/>
      <c r="AR54" s="437"/>
      <c r="AS54" s="437"/>
      <c r="AT54" s="437"/>
      <c r="AU54" s="437"/>
      <c r="AV54" s="437"/>
    </row>
    <row r="55" spans="6:48" ht="12.75" customHeight="1" hidden="1">
      <c r="F55" s="433" t="b">
        <f>ISBLANK('vcai-3°EVALUADOR'!G29)</f>
        <v>1</v>
      </c>
      <c r="G55" s="433" t="b">
        <f>ISBLANK('vcai-3°EVALUADOR'!H29)</f>
        <v>1</v>
      </c>
      <c r="H55" s="433" t="b">
        <f>ISBLANK('vcai-3°EVALUADOR'!I29)</f>
        <v>1</v>
      </c>
      <c r="I55" s="433" t="b">
        <f>ISBLANK('vcai-3°EVALUADOR'!J29)</f>
        <v>1</v>
      </c>
      <c r="J55" s="433" t="b">
        <f>ISBLANK('vcai-3°EVALUADOR'!K29)</f>
        <v>1</v>
      </c>
      <c r="K55" s="433" t="b">
        <f t="shared" si="3"/>
        <v>1</v>
      </c>
      <c r="L55" s="433" t="s">
        <v>227</v>
      </c>
      <c r="T55" s="433"/>
      <c r="AI55" s="437"/>
      <c r="AJ55" s="437"/>
      <c r="AK55" s="437"/>
      <c r="AL55" s="428"/>
      <c r="AM55" s="428"/>
      <c r="AN55" s="437"/>
      <c r="AO55" s="437"/>
      <c r="AP55" s="437"/>
      <c r="AQ55" s="437"/>
      <c r="AR55" s="437"/>
      <c r="AS55" s="437"/>
      <c r="AT55" s="437"/>
      <c r="AU55" s="437"/>
      <c r="AV55" s="437"/>
    </row>
    <row r="56" spans="6:36" ht="12.75" customHeight="1" hidden="1">
      <c r="F56" s="433" t="b">
        <f>ISBLANK('vcai-3°EVALUADOR'!G30)</f>
        <v>1</v>
      </c>
      <c r="G56" s="433" t="b">
        <f>ISBLANK('vcai-3°EVALUADOR'!H30)</f>
        <v>1</v>
      </c>
      <c r="H56" s="433" t="b">
        <f>ISBLANK('vcai-3°EVALUADOR'!I30)</f>
        <v>1</v>
      </c>
      <c r="I56" s="433" t="b">
        <f>ISBLANK('vcai-3°EVALUADOR'!J30)</f>
        <v>1</v>
      </c>
      <c r="J56" s="433" t="b">
        <f>ISBLANK('vcai-3°EVALUADOR'!K30)</f>
        <v>1</v>
      </c>
      <c r="K56" s="433" t="b">
        <f t="shared" si="3"/>
        <v>1</v>
      </c>
      <c r="L56" s="433" t="s">
        <v>228</v>
      </c>
      <c r="T56" s="433"/>
      <c r="AA56" s="423"/>
      <c r="AI56" s="437"/>
      <c r="AJ56" s="437"/>
    </row>
    <row r="57" spans="6:36" ht="12.75" customHeight="1" hidden="1">
      <c r="F57" s="433" t="b">
        <f>ISBLANK('vcai-3°EVALUADOR'!G31)</f>
        <v>1</v>
      </c>
      <c r="G57" s="433" t="b">
        <f>ISBLANK('vcai-3°EVALUADOR'!H31)</f>
        <v>1</v>
      </c>
      <c r="H57" s="433" t="b">
        <f>ISBLANK('vcai-3°EVALUADOR'!I31)</f>
        <v>1</v>
      </c>
      <c r="I57" s="433" t="b">
        <f>ISBLANK('vcai-3°EVALUADOR'!J31)</f>
        <v>1</v>
      </c>
      <c r="J57" s="433" t="b">
        <f>ISBLANK('vcai-3°EVALUADOR'!K31)</f>
        <v>1</v>
      </c>
      <c r="K57" s="433" t="b">
        <f t="shared" si="3"/>
        <v>1</v>
      </c>
      <c r="L57" s="433" t="s">
        <v>229</v>
      </c>
      <c r="T57" s="433"/>
      <c r="AA57" s="423"/>
      <c r="AI57" s="437"/>
      <c r="AJ57" s="437"/>
    </row>
    <row r="58" spans="6:36" ht="12.75" customHeight="1" hidden="1">
      <c r="F58" s="433" t="b">
        <f>ISBLANK('vcai-3°EVALUADOR'!G34)</f>
        <v>1</v>
      </c>
      <c r="G58" s="433" t="b">
        <f>ISBLANK('vcai-3°EVALUADOR'!H34)</f>
        <v>1</v>
      </c>
      <c r="H58" s="433" t="b">
        <f>ISBLANK('vcai-3°EVALUADOR'!I34)</f>
        <v>1</v>
      </c>
      <c r="I58" s="433" t="b">
        <f>ISBLANK('vcai-3°EVALUADOR'!J34)</f>
        <v>1</v>
      </c>
      <c r="J58" s="433" t="b">
        <f>ISBLANK('vcai-3°EVALUADOR'!K34)</f>
        <v>1</v>
      </c>
      <c r="K58" s="433" t="b">
        <f t="shared" si="3"/>
        <v>1</v>
      </c>
      <c r="L58" s="433" t="s">
        <v>230</v>
      </c>
      <c r="T58" s="433"/>
      <c r="AA58" s="423"/>
      <c r="AJ58" s="437"/>
    </row>
    <row r="59" spans="6:36" ht="12.75" customHeight="1" hidden="1">
      <c r="F59" s="433" t="b">
        <f>ISBLANK('vcai-3°EVALUADOR'!G35)</f>
        <v>1</v>
      </c>
      <c r="G59" s="433" t="b">
        <f>ISBLANK('vcai-3°EVALUADOR'!H35)</f>
        <v>1</v>
      </c>
      <c r="H59" s="433" t="b">
        <f>ISBLANK('vcai-3°EVALUADOR'!I35)</f>
        <v>1</v>
      </c>
      <c r="I59" s="433" t="b">
        <f>ISBLANK('vcai-3°EVALUADOR'!J35)</f>
        <v>1</v>
      </c>
      <c r="J59" s="433" t="b">
        <f>ISBLANK('vcai-3°EVALUADOR'!K35)</f>
        <v>1</v>
      </c>
      <c r="K59" s="433" t="b">
        <f t="shared" si="3"/>
        <v>1</v>
      </c>
      <c r="L59" s="433" t="s">
        <v>231</v>
      </c>
      <c r="T59" s="433"/>
      <c r="AD59" s="433" t="b">
        <f>ISBLANK(VCCOGR!I14)</f>
        <v>1</v>
      </c>
      <c r="AE59" s="433" t="b">
        <f>ISBLANK(VCCOGR!J14)</f>
        <v>1</v>
      </c>
      <c r="AF59" s="433" t="b">
        <f>ISBLANK(VCCOGR!K14)</f>
        <v>1</v>
      </c>
      <c r="AG59" s="433" t="b">
        <f>ISBLANK(VCCOGR!L14)</f>
        <v>1</v>
      </c>
      <c r="AH59" s="433" t="b">
        <f>ISBLANK(VCCOGR!M14)</f>
        <v>1</v>
      </c>
      <c r="AI59" s="437" t="b">
        <f>OR(AND(NOT(AD59),AE59,AF59,AG59,AH59),AND(AND(AD59,AG59,AH59),NOT(AND(NOT(AE59),NOT(AF59)))),AND(AND(AD59,AE59,AF59),NOT(AND(NOT(AG59),NOT(AH59)))))</f>
        <v>1</v>
      </c>
      <c r="AJ59" s="437" t="s">
        <v>214</v>
      </c>
    </row>
    <row r="60" spans="6:36" ht="12.75" customHeight="1" hidden="1">
      <c r="F60" s="433" t="b">
        <f>ISBLANK('vcai-3°EVALUADOR'!G36)</f>
        <v>1</v>
      </c>
      <c r="G60" s="433" t="b">
        <f>ISBLANK('vcai-3°EVALUADOR'!H36)</f>
        <v>1</v>
      </c>
      <c r="H60" s="433" t="b">
        <f>ISBLANK('vcai-3°EVALUADOR'!I36)</f>
        <v>1</v>
      </c>
      <c r="I60" s="433" t="b">
        <f>ISBLANK('vcai-3°EVALUADOR'!J36)</f>
        <v>1</v>
      </c>
      <c r="J60" s="433" t="b">
        <f>ISBLANK('vcai-3°EVALUADOR'!K36)</f>
        <v>1</v>
      </c>
      <c r="K60" s="433" t="b">
        <f t="shared" si="3"/>
        <v>1</v>
      </c>
      <c r="L60" s="433" t="s">
        <v>232</v>
      </c>
      <c r="T60" s="433"/>
      <c r="AD60" s="433" t="b">
        <f>ISBLANK(VCCOGR!I18)</f>
        <v>1</v>
      </c>
      <c r="AE60" s="433" t="b">
        <f>ISBLANK(VCCOGR!J18)</f>
        <v>1</v>
      </c>
      <c r="AF60" s="433" t="b">
        <f>ISBLANK(VCCOGR!K18)</f>
        <v>1</v>
      </c>
      <c r="AG60" s="433" t="b">
        <f>ISBLANK(VCCOGR!L18)</f>
        <v>1</v>
      </c>
      <c r="AH60" s="433" t="b">
        <f>ISBLANK(VCCOGR!M18)</f>
        <v>1</v>
      </c>
      <c r="AI60" s="437" t="b">
        <f>OR(AND(NOT(AD60),AE60,AF60,AG60,AH60),AND(AND(AD60,AG60,AH60),NOT(AND(NOT(AE60),NOT(AF60)))),AND(AND(AD60,AE60,AF60),NOT(AND(NOT(AG60),NOT(AH60)))))</f>
        <v>1</v>
      </c>
      <c r="AJ60" s="437" t="s">
        <v>215</v>
      </c>
    </row>
    <row r="61" spans="20:36" ht="12.75" customHeight="1" hidden="1">
      <c r="T61" s="433"/>
      <c r="AD61" s="433" t="b">
        <f>ISBLANK(VCCOGR!I22)</f>
        <v>1</v>
      </c>
      <c r="AE61" s="433" t="b">
        <f>ISBLANK(VCCOGR!J22)</f>
        <v>1</v>
      </c>
      <c r="AF61" s="433" t="b">
        <f>ISBLANK(VCCOGR!K22)</f>
        <v>1</v>
      </c>
      <c r="AG61" s="433" t="b">
        <f>ISBLANK(VCCOGR!L22)</f>
        <v>1</v>
      </c>
      <c r="AH61" s="433" t="b">
        <f>ISBLANK(VCCOGR!M22)</f>
        <v>1</v>
      </c>
      <c r="AI61" s="437" t="b">
        <f>OR(AND(NOT(AD61),AE61,AF61,AG61,AH61),AND(AND(AD61,AG61,AH61),NOT(AND(NOT(AE61),NOT(AF61)))),AND(AND(AD61,AE61,AF61),NOT(AND(NOT(AG61),NOT(AH61)))))</f>
        <v>1</v>
      </c>
      <c r="AJ61" s="437" t="s">
        <v>216</v>
      </c>
    </row>
    <row r="62" spans="20:36" ht="12.75" customHeight="1" hidden="1">
      <c r="T62" s="433"/>
      <c r="AD62" s="433" t="b">
        <f>ISBLANK(VCCOGR!I26)</f>
        <v>1</v>
      </c>
      <c r="AE62" s="433" t="b">
        <f>ISBLANK(VCCOGR!J26)</f>
        <v>1</v>
      </c>
      <c r="AF62" s="433" t="b">
        <f>ISBLANK(VCCOGR!K26)</f>
        <v>1</v>
      </c>
      <c r="AG62" s="433" t="b">
        <f>ISBLANK(VCCOGR!L26)</f>
        <v>1</v>
      </c>
      <c r="AH62" s="433" t="b">
        <f>ISBLANK(VCCOGR!M26)</f>
        <v>1</v>
      </c>
      <c r="AI62" s="437" t="b">
        <f>OR(AND(NOT(AD62),AE62,AF62,AG62,AH62),AND(AND(AD62,AG62,AH62),NOT(AND(NOT(AE62),NOT(AF62)))),AND(AND(AD62,AE62,AF62),NOT(AND(NOT(AG62),NOT(AH62)))))</f>
        <v>1</v>
      </c>
      <c r="AJ62" s="437" t="s">
        <v>217</v>
      </c>
    </row>
    <row r="63" spans="20:48" ht="12.75" customHeight="1" hidden="1">
      <c r="T63" s="433"/>
      <c r="W63" s="426"/>
      <c r="X63" s="423"/>
      <c r="Y63" s="456"/>
      <c r="Z63" s="456"/>
      <c r="AA63" s="423"/>
      <c r="AB63" s="423"/>
      <c r="AD63" s="433" t="b">
        <f>ISBLANK(VCCOGR!I30)</f>
        <v>1</v>
      </c>
      <c r="AE63" s="433" t="b">
        <f>ISBLANK(VCCOGR!J30)</f>
        <v>1</v>
      </c>
      <c r="AF63" s="433" t="b">
        <f>ISBLANK(VCCOGR!K30)</f>
        <v>1</v>
      </c>
      <c r="AG63" s="433" t="b">
        <f>ISBLANK(VCCOGR!L30)</f>
        <v>1</v>
      </c>
      <c r="AH63" s="433" t="b">
        <f>ISBLANK(VCCOGR!M30)</f>
        <v>1</v>
      </c>
      <c r="AI63" s="437" t="b">
        <f>OR(AND(NOT(AD63),AE63,AF63,AG63,AH63),AND(AND(AD63,AG63,AH63),NOT(AND(NOT(AE63),NOT(AF63)))),AND(AND(AD63,AE63,AF63),NOT(AND(NOT(AG63),NOT(AH63)))))</f>
        <v>1</v>
      </c>
      <c r="AJ63" s="437" t="s">
        <v>218</v>
      </c>
      <c r="AK63" s="437"/>
      <c r="AL63" s="428"/>
      <c r="AM63" s="428"/>
      <c r="AN63" s="437"/>
      <c r="AO63" s="437"/>
      <c r="AP63" s="437"/>
      <c r="AQ63" s="437"/>
      <c r="AR63" s="437"/>
      <c r="AS63" s="437"/>
      <c r="AT63" s="437"/>
      <c r="AU63" s="437"/>
      <c r="AV63" s="437"/>
    </row>
    <row r="64" spans="20:48" ht="12.75" customHeight="1" hidden="1">
      <c r="T64" s="433"/>
      <c r="W64" s="428"/>
      <c r="X64" s="428"/>
      <c r="Y64" s="456"/>
      <c r="Z64" s="456"/>
      <c r="AA64" s="423"/>
      <c r="AB64" s="423"/>
      <c r="AJ64" s="437"/>
      <c r="AK64" s="437"/>
      <c r="AL64" s="426"/>
      <c r="AM64" s="428"/>
      <c r="AN64" s="437"/>
      <c r="AO64" s="437"/>
      <c r="AP64" s="437"/>
      <c r="AQ64" s="437"/>
      <c r="AR64" s="437"/>
      <c r="AS64" s="437"/>
      <c r="AT64" s="437"/>
      <c r="AU64" s="437"/>
      <c r="AV64" s="437"/>
    </row>
    <row r="65" spans="6:48" ht="12.75" customHeight="1" hidden="1">
      <c r="F65" s="433" t="b">
        <f>ISBLANK('vcai-AUTO'!H15)</f>
        <v>1</v>
      </c>
      <c r="G65" s="433" t="b">
        <f>ISBLANK('vcai-AUTO'!I15)</f>
        <v>1</v>
      </c>
      <c r="H65" s="433" t="b">
        <f>ISBLANK('vcai-AUTO'!J15)</f>
        <v>1</v>
      </c>
      <c r="I65" s="433" t="b">
        <f>ISBLANK('vcai-AUTO'!K15)</f>
        <v>1</v>
      </c>
      <c r="J65" s="433" t="b">
        <f>ISBLANK('vcai-AUTO'!L15)</f>
        <v>1</v>
      </c>
      <c r="K65" s="433" t="b">
        <f aca="true" t="shared" si="4" ref="K65:K78">OR(AND(NOT(F65),G65,H65,I65,J65),AND(AND(F65,I65,J65),NOT(AND(NOT(G65),NOT(H65)))),AND(AND(F65,G65,H65),NOT(AND(NOT(I65),NOT(J65)))))</f>
        <v>1</v>
      </c>
      <c r="L65" s="433" t="s">
        <v>246</v>
      </c>
      <c r="T65" s="433"/>
      <c r="W65" s="426"/>
      <c r="X65" s="423"/>
      <c r="Y65" s="456"/>
      <c r="Z65" s="456"/>
      <c r="AA65" s="423"/>
      <c r="AB65" s="434"/>
      <c r="AI65" s="437"/>
      <c r="AJ65" s="437"/>
      <c r="AK65" s="437"/>
      <c r="AL65" s="428"/>
      <c r="AM65" s="428"/>
      <c r="AN65" s="437"/>
      <c r="AO65" s="437"/>
      <c r="AP65" s="437"/>
      <c r="AQ65" s="437"/>
      <c r="AR65" s="437"/>
      <c r="AS65" s="437"/>
      <c r="AT65" s="437"/>
      <c r="AU65" s="437"/>
      <c r="AV65" s="437"/>
    </row>
    <row r="66" spans="6:48" ht="12.75" customHeight="1" hidden="1">
      <c r="F66" s="433" t="b">
        <f>ISBLANK('vcai-AUTO'!H16)</f>
        <v>1</v>
      </c>
      <c r="G66" s="433" t="b">
        <f>ISBLANK('vcai-AUTO'!I16)</f>
        <v>1</v>
      </c>
      <c r="H66" s="433" t="b">
        <f>ISBLANK('vcai-AUTO'!J16)</f>
        <v>1</v>
      </c>
      <c r="I66" s="433" t="b">
        <f>ISBLANK('vcai-AUTO'!K16)</f>
        <v>1</v>
      </c>
      <c r="J66" s="433" t="b">
        <f>ISBLANK('vcai-AUTO'!L16)</f>
        <v>1</v>
      </c>
      <c r="K66" s="433" t="b">
        <f t="shared" si="4"/>
        <v>1</v>
      </c>
      <c r="L66" s="433" t="s">
        <v>247</v>
      </c>
      <c r="T66" s="433"/>
      <c r="W66" s="426"/>
      <c r="X66" s="423"/>
      <c r="Y66" s="456"/>
      <c r="Z66" s="456"/>
      <c r="AA66" s="423"/>
      <c r="AB66" s="423"/>
      <c r="AI66" s="437"/>
      <c r="AJ66" s="437"/>
      <c r="AK66" s="437"/>
      <c r="AL66" s="426"/>
      <c r="AM66" s="428"/>
      <c r="AN66" s="437"/>
      <c r="AO66" s="437"/>
      <c r="AP66" s="437"/>
      <c r="AQ66" s="437"/>
      <c r="AR66" s="437"/>
      <c r="AS66" s="437"/>
      <c r="AT66" s="437"/>
      <c r="AU66" s="437"/>
      <c r="AV66" s="437"/>
    </row>
    <row r="67" spans="6:48" ht="12.75" customHeight="1" hidden="1">
      <c r="F67" s="433" t="b">
        <f>ISBLANK('vcai-AUTO'!H17)</f>
        <v>1</v>
      </c>
      <c r="G67" s="433" t="b">
        <f>ISBLANK('vcai-AUTO'!I17)</f>
        <v>1</v>
      </c>
      <c r="H67" s="433" t="b">
        <f>ISBLANK('vcai-AUTO'!J17)</f>
        <v>1</v>
      </c>
      <c r="I67" s="433" t="b">
        <f>ISBLANK('vcai-AUTO'!K17)</f>
        <v>1</v>
      </c>
      <c r="J67" s="433" t="b">
        <f>ISBLANK('vcai-AUTO'!L17)</f>
        <v>1</v>
      </c>
      <c r="K67" s="433" t="b">
        <f t="shared" si="4"/>
        <v>1</v>
      </c>
      <c r="L67" s="433" t="s">
        <v>248</v>
      </c>
      <c r="T67" s="433"/>
      <c r="W67" s="426"/>
      <c r="X67" s="423"/>
      <c r="Y67" s="456"/>
      <c r="Z67" s="456"/>
      <c r="AA67" s="423"/>
      <c r="AB67" s="423"/>
      <c r="AI67" s="437"/>
      <c r="AJ67" s="437"/>
      <c r="AK67" s="437"/>
      <c r="AL67" s="428"/>
      <c r="AM67" s="428"/>
      <c r="AN67" s="437"/>
      <c r="AO67" s="437"/>
      <c r="AP67" s="437"/>
      <c r="AQ67" s="437"/>
      <c r="AR67" s="437"/>
      <c r="AS67" s="437"/>
      <c r="AT67" s="437"/>
      <c r="AU67" s="437"/>
      <c r="AV67" s="437"/>
    </row>
    <row r="68" spans="6:48" ht="12.75" customHeight="1" hidden="1">
      <c r="F68" s="433" t="b">
        <f>ISBLANK('vcai-AUTO'!H20)</f>
        <v>1</v>
      </c>
      <c r="G68" s="433" t="b">
        <f>ISBLANK('vcai-AUTO'!I20)</f>
        <v>1</v>
      </c>
      <c r="H68" s="433" t="b">
        <f>ISBLANK('vcai-AUTO'!J20)</f>
        <v>1</v>
      </c>
      <c r="I68" s="433" t="b">
        <f>ISBLANK('vcai-AUTO'!K20)</f>
        <v>1</v>
      </c>
      <c r="J68" s="433" t="b">
        <f>ISBLANK('vcai-AUTO'!L20)</f>
        <v>1</v>
      </c>
      <c r="K68" s="433" t="b">
        <f t="shared" si="4"/>
        <v>1</v>
      </c>
      <c r="L68" s="433" t="s">
        <v>249</v>
      </c>
      <c r="T68" s="433"/>
      <c r="W68" s="426"/>
      <c r="X68" s="423"/>
      <c r="Y68" s="456"/>
      <c r="Z68" s="456"/>
      <c r="AA68" s="423"/>
      <c r="AB68" s="434"/>
      <c r="AI68" s="437"/>
      <c r="AJ68" s="437"/>
      <c r="AK68" s="437"/>
      <c r="AL68" s="426"/>
      <c r="AM68" s="428"/>
      <c r="AN68" s="437"/>
      <c r="AO68" s="437"/>
      <c r="AP68" s="437"/>
      <c r="AQ68" s="437"/>
      <c r="AR68" s="437"/>
      <c r="AS68" s="437"/>
      <c r="AT68" s="437"/>
      <c r="AU68" s="437"/>
      <c r="AV68" s="437"/>
    </row>
    <row r="69" spans="6:48" ht="12.75" customHeight="1" hidden="1">
      <c r="F69" s="433" t="b">
        <f>ISBLANK('vcai-AUTO'!H21)</f>
        <v>1</v>
      </c>
      <c r="G69" s="433" t="b">
        <f>ISBLANK('vcai-AUTO'!I21)</f>
        <v>1</v>
      </c>
      <c r="H69" s="433" t="b">
        <f>ISBLANK('vcai-AUTO'!J21)</f>
        <v>1</v>
      </c>
      <c r="I69" s="433" t="b">
        <f>ISBLANK('vcai-AUTO'!K21)</f>
        <v>1</v>
      </c>
      <c r="J69" s="433" t="b">
        <f>ISBLANK('vcai-AUTO'!L21)</f>
        <v>1</v>
      </c>
      <c r="K69" s="433" t="b">
        <f t="shared" si="4"/>
        <v>1</v>
      </c>
      <c r="L69" s="433" t="s">
        <v>250</v>
      </c>
      <c r="T69" s="433"/>
      <c r="W69" s="426"/>
      <c r="X69" s="423"/>
      <c r="Y69" s="456"/>
      <c r="Z69" s="456"/>
      <c r="AA69" s="423"/>
      <c r="AB69" s="423"/>
      <c r="AJ69" s="437"/>
      <c r="AK69" s="437"/>
      <c r="AL69" s="428"/>
      <c r="AM69" s="428"/>
      <c r="AN69" s="437"/>
      <c r="AO69" s="437"/>
      <c r="AP69" s="437"/>
      <c r="AQ69" s="437"/>
      <c r="AR69" s="437"/>
      <c r="AS69" s="437"/>
      <c r="AT69" s="437"/>
      <c r="AU69" s="437"/>
      <c r="AV69" s="437"/>
    </row>
    <row r="70" spans="6:48" ht="12.75" customHeight="1" hidden="1">
      <c r="F70" s="433" t="b">
        <f>ISBLANK('vcai-AUTO'!H22)</f>
        <v>1</v>
      </c>
      <c r="G70" s="433" t="b">
        <f>ISBLANK('vcai-AUTO'!I22)</f>
        <v>1</v>
      </c>
      <c r="H70" s="433" t="b">
        <f>ISBLANK('vcai-AUTO'!J22)</f>
        <v>1</v>
      </c>
      <c r="I70" s="433" t="b">
        <f>ISBLANK('vcai-AUTO'!K22)</f>
        <v>1</v>
      </c>
      <c r="J70" s="433" t="b">
        <f>ISBLANK('vcai-AUTO'!L22)</f>
        <v>1</v>
      </c>
      <c r="K70" s="433" t="b">
        <f t="shared" si="4"/>
        <v>1</v>
      </c>
      <c r="L70" s="433" t="s">
        <v>251</v>
      </c>
      <c r="T70" s="433"/>
      <c r="W70" s="426"/>
      <c r="X70" s="423"/>
      <c r="Y70" s="456"/>
      <c r="Z70" s="456"/>
      <c r="AA70" s="423"/>
      <c r="AB70" s="423"/>
      <c r="AI70" s="437"/>
      <c r="AJ70" s="437"/>
      <c r="AK70" s="437"/>
      <c r="AL70" s="426"/>
      <c r="AM70" s="428"/>
      <c r="AN70" s="437"/>
      <c r="AO70" s="437"/>
      <c r="AP70" s="437"/>
      <c r="AQ70" s="437"/>
      <c r="AR70" s="437"/>
      <c r="AS70" s="437"/>
      <c r="AT70" s="437"/>
      <c r="AU70" s="437"/>
      <c r="AV70" s="437"/>
    </row>
    <row r="71" spans="6:48" ht="12.75" customHeight="1" hidden="1">
      <c r="F71" s="433" t="b">
        <f>ISBLANK('vcai-AUTO'!H25)</f>
        <v>1</v>
      </c>
      <c r="G71" s="433" t="b">
        <f>ISBLANK('vcai-AUTO'!I25)</f>
        <v>1</v>
      </c>
      <c r="H71" s="433" t="b">
        <f>ISBLANK('vcai-AUTO'!J25)</f>
        <v>1</v>
      </c>
      <c r="I71" s="433" t="b">
        <f>ISBLANK('vcai-AUTO'!K25)</f>
        <v>1</v>
      </c>
      <c r="J71" s="433" t="b">
        <f>ISBLANK('vcai-AUTO'!L25)</f>
        <v>1</v>
      </c>
      <c r="K71" s="433" t="b">
        <f t="shared" si="4"/>
        <v>1</v>
      </c>
      <c r="L71" s="433" t="s">
        <v>252</v>
      </c>
      <c r="T71" s="433"/>
      <c r="W71" s="426"/>
      <c r="X71" s="423"/>
      <c r="Y71" s="456"/>
      <c r="Z71" s="456"/>
      <c r="AA71" s="423"/>
      <c r="AB71" s="434"/>
      <c r="AI71" s="437"/>
      <c r="AJ71" s="437"/>
      <c r="AK71" s="437"/>
      <c r="AL71" s="428"/>
      <c r="AM71" s="428"/>
      <c r="AN71" s="437"/>
      <c r="AO71" s="437"/>
      <c r="AP71" s="437"/>
      <c r="AQ71" s="437"/>
      <c r="AR71" s="437"/>
      <c r="AS71" s="437"/>
      <c r="AT71" s="437"/>
      <c r="AU71" s="437"/>
      <c r="AV71" s="437"/>
    </row>
    <row r="72" spans="6:48" ht="12.75" customHeight="1" hidden="1">
      <c r="F72" s="433" t="b">
        <f>ISBLANK('vcai-AUTO'!H26)</f>
        <v>1</v>
      </c>
      <c r="G72" s="433" t="b">
        <f>ISBLANK('vcai-AUTO'!I26)</f>
        <v>1</v>
      </c>
      <c r="H72" s="433" t="b">
        <f>ISBLANK('vcai-AUTO'!J26)</f>
        <v>1</v>
      </c>
      <c r="I72" s="433" t="b">
        <f>ISBLANK('vcai-AUTO'!K26)</f>
        <v>1</v>
      </c>
      <c r="J72" s="433" t="b">
        <f>ISBLANK('vcai-AUTO'!L26)</f>
        <v>1</v>
      </c>
      <c r="K72" s="433" t="b">
        <f t="shared" si="4"/>
        <v>1</v>
      </c>
      <c r="L72" s="433" t="s">
        <v>253</v>
      </c>
      <c r="T72" s="433"/>
      <c r="W72" s="426"/>
      <c r="X72" s="423"/>
      <c r="Y72" s="456"/>
      <c r="Z72" s="456"/>
      <c r="AA72" s="423"/>
      <c r="AB72" s="423"/>
      <c r="AI72" s="437"/>
      <c r="AJ72" s="437"/>
      <c r="AK72" s="437"/>
      <c r="AL72" s="426"/>
      <c r="AM72" s="428"/>
      <c r="AN72" s="437"/>
      <c r="AO72" s="437"/>
      <c r="AP72" s="437"/>
      <c r="AQ72" s="437"/>
      <c r="AR72" s="437"/>
      <c r="AS72" s="437"/>
      <c r="AT72" s="437"/>
      <c r="AU72" s="437"/>
      <c r="AV72" s="437"/>
    </row>
    <row r="73" spans="6:48" ht="12.75" customHeight="1" hidden="1">
      <c r="F73" s="433" t="b">
        <f>ISBLANK('vcai-AUTO'!H29)</f>
        <v>1</v>
      </c>
      <c r="G73" s="433" t="b">
        <f>ISBLANK('vcai-AUTO'!I29)</f>
        <v>1</v>
      </c>
      <c r="H73" s="433" t="b">
        <f>ISBLANK('vcai-AUTO'!J29)</f>
        <v>1</v>
      </c>
      <c r="I73" s="433" t="b">
        <f>ISBLANK('vcai-AUTO'!K29)</f>
        <v>1</v>
      </c>
      <c r="J73" s="433" t="b">
        <f>ISBLANK('vcai-AUTO'!L29)</f>
        <v>1</v>
      </c>
      <c r="K73" s="433" t="b">
        <f t="shared" si="4"/>
        <v>1</v>
      </c>
      <c r="L73" s="433" t="s">
        <v>254</v>
      </c>
      <c r="T73" s="433"/>
      <c r="W73" s="426"/>
      <c r="X73" s="423"/>
      <c r="Y73" s="456"/>
      <c r="Z73" s="456"/>
      <c r="AA73" s="423"/>
      <c r="AB73" s="423"/>
      <c r="AI73" s="437"/>
      <c r="AJ73" s="437"/>
      <c r="AK73" s="437"/>
      <c r="AL73" s="428"/>
      <c r="AM73" s="428"/>
      <c r="AN73" s="437"/>
      <c r="AO73" s="437"/>
      <c r="AP73" s="437"/>
      <c r="AQ73" s="437"/>
      <c r="AR73" s="437"/>
      <c r="AS73" s="437"/>
      <c r="AT73" s="437"/>
      <c r="AU73" s="437"/>
      <c r="AV73" s="437"/>
    </row>
    <row r="74" spans="6:48" ht="12.75" customHeight="1" hidden="1">
      <c r="F74" s="433" t="b">
        <f>ISBLANK('vcai-AUTO'!H30)</f>
        <v>1</v>
      </c>
      <c r="G74" s="433" t="b">
        <f>ISBLANK('vcai-AUTO'!I30)</f>
        <v>1</v>
      </c>
      <c r="H74" s="433" t="b">
        <f>ISBLANK('vcai-AUTO'!J30)</f>
        <v>1</v>
      </c>
      <c r="I74" s="433" t="b">
        <f>ISBLANK('vcai-AUTO'!K30)</f>
        <v>1</v>
      </c>
      <c r="J74" s="433" t="b">
        <f>ISBLANK('vcai-AUTO'!L30)</f>
        <v>1</v>
      </c>
      <c r="K74" s="433" t="b">
        <f t="shared" si="4"/>
        <v>1</v>
      </c>
      <c r="L74" s="433" t="s">
        <v>255</v>
      </c>
      <c r="T74" s="433"/>
      <c r="W74" s="428"/>
      <c r="X74" s="428"/>
      <c r="Y74" s="456"/>
      <c r="Z74" s="456"/>
      <c r="AA74" s="423"/>
      <c r="AB74" s="434"/>
      <c r="AJ74" s="437"/>
      <c r="AK74" s="437"/>
      <c r="AL74" s="426"/>
      <c r="AM74" s="428"/>
      <c r="AN74" s="437"/>
      <c r="AO74" s="437"/>
      <c r="AP74" s="437"/>
      <c r="AQ74" s="437"/>
      <c r="AR74" s="437"/>
      <c r="AS74" s="437"/>
      <c r="AT74" s="437"/>
      <c r="AU74" s="437"/>
      <c r="AV74" s="437"/>
    </row>
    <row r="75" spans="6:48" ht="12.75" customHeight="1" hidden="1">
      <c r="F75" s="433" t="b">
        <f>ISBLANK('vcai-AUTO'!H31)</f>
        <v>1</v>
      </c>
      <c r="G75" s="433" t="b">
        <f>ISBLANK('vcai-AUTO'!I31)</f>
        <v>1</v>
      </c>
      <c r="H75" s="433" t="b">
        <f>ISBLANK('vcai-AUTO'!J31)</f>
        <v>1</v>
      </c>
      <c r="I75" s="433" t="b">
        <f>ISBLANK('vcai-AUTO'!K31)</f>
        <v>1</v>
      </c>
      <c r="J75" s="433" t="b">
        <f>ISBLANK('vcai-AUTO'!L31)</f>
        <v>1</v>
      </c>
      <c r="K75" s="433" t="b">
        <f t="shared" si="4"/>
        <v>1</v>
      </c>
      <c r="L75" s="433" t="s">
        <v>256</v>
      </c>
      <c r="T75" s="433"/>
      <c r="W75" s="426"/>
      <c r="X75" s="423"/>
      <c r="Y75" s="456"/>
      <c r="Z75" s="456"/>
      <c r="AA75" s="423"/>
      <c r="AB75" s="423"/>
      <c r="AI75" s="437"/>
      <c r="AJ75" s="437"/>
      <c r="AK75" s="437"/>
      <c r="AL75" s="428"/>
      <c r="AM75" s="428"/>
      <c r="AN75" s="437"/>
      <c r="AO75" s="437"/>
      <c r="AP75" s="437"/>
      <c r="AQ75" s="437"/>
      <c r="AR75" s="437"/>
      <c r="AS75" s="437"/>
      <c r="AT75" s="437"/>
      <c r="AU75" s="437"/>
      <c r="AV75" s="437"/>
    </row>
    <row r="76" spans="6:48" ht="12.75" customHeight="1" hidden="1">
      <c r="F76" s="433" t="b">
        <f>ISBLANK('vcai-AUTO'!H34)</f>
        <v>1</v>
      </c>
      <c r="G76" s="433" t="b">
        <f>ISBLANK('vcai-AUTO'!I34)</f>
        <v>1</v>
      </c>
      <c r="H76" s="433" t="b">
        <f>ISBLANK('vcai-AUTO'!J34)</f>
        <v>1</v>
      </c>
      <c r="I76" s="433" t="b">
        <f>ISBLANK('vcai-AUTO'!K34)</f>
        <v>1</v>
      </c>
      <c r="J76" s="433" t="b">
        <f>ISBLANK('vcai-AUTO'!L34)</f>
        <v>1</v>
      </c>
      <c r="K76" s="433" t="b">
        <f t="shared" si="4"/>
        <v>1</v>
      </c>
      <c r="L76" s="433" t="s">
        <v>257</v>
      </c>
      <c r="T76" s="433"/>
      <c r="W76" s="426"/>
      <c r="X76" s="423"/>
      <c r="Y76" s="456"/>
      <c r="Z76" s="456"/>
      <c r="AA76" s="423"/>
      <c r="AB76" s="423"/>
      <c r="AI76" s="437"/>
      <c r="AJ76" s="437"/>
      <c r="AK76" s="437"/>
      <c r="AL76" s="426"/>
      <c r="AM76" s="428"/>
      <c r="AN76" s="437"/>
      <c r="AO76" s="437"/>
      <c r="AP76" s="437"/>
      <c r="AQ76" s="437"/>
      <c r="AR76" s="437"/>
      <c r="AS76" s="437"/>
      <c r="AT76" s="437"/>
      <c r="AU76" s="437"/>
      <c r="AV76" s="437"/>
    </row>
    <row r="77" spans="6:48" ht="12.75" customHeight="1" hidden="1">
      <c r="F77" s="433" t="b">
        <f>ISBLANK('vcai-AUTO'!H35)</f>
        <v>1</v>
      </c>
      <c r="G77" s="433" t="b">
        <f>ISBLANK('vcai-AUTO'!I35)</f>
        <v>1</v>
      </c>
      <c r="H77" s="433" t="b">
        <f>ISBLANK('vcai-AUTO'!J35)</f>
        <v>1</v>
      </c>
      <c r="I77" s="433" t="b">
        <f>ISBLANK('vcai-AUTO'!K35)</f>
        <v>1</v>
      </c>
      <c r="J77" s="433" t="b">
        <f>ISBLANK('vcai-AUTO'!L35)</f>
        <v>1</v>
      </c>
      <c r="K77" s="433" t="b">
        <f t="shared" si="4"/>
        <v>1</v>
      </c>
      <c r="L77" s="433" t="s">
        <v>258</v>
      </c>
      <c r="T77" s="433"/>
      <c r="W77" s="426"/>
      <c r="X77" s="423"/>
      <c r="Y77" s="456"/>
      <c r="Z77" s="456"/>
      <c r="AA77" s="423"/>
      <c r="AB77" s="434"/>
      <c r="AI77" s="437"/>
      <c r="AJ77" s="437"/>
      <c r="AK77" s="437"/>
      <c r="AL77" s="428"/>
      <c r="AM77" s="428"/>
      <c r="AN77" s="437"/>
      <c r="AO77" s="437"/>
      <c r="AP77" s="437"/>
      <c r="AQ77" s="437"/>
      <c r="AR77" s="437"/>
      <c r="AS77" s="437"/>
      <c r="AT77" s="437"/>
      <c r="AU77" s="437"/>
      <c r="AV77" s="437"/>
    </row>
    <row r="78" spans="6:48" ht="12.75" customHeight="1" hidden="1">
      <c r="F78" s="433" t="b">
        <f>ISBLANK('vcai-AUTO'!H36)</f>
        <v>1</v>
      </c>
      <c r="G78" s="433" t="b">
        <f>ISBLANK('vcai-AUTO'!I36)</f>
        <v>1</v>
      </c>
      <c r="H78" s="433" t="b">
        <f>ISBLANK('vcai-AUTO'!J36)</f>
        <v>1</v>
      </c>
      <c r="I78" s="433" t="b">
        <f>ISBLANK('vcai-AUTO'!K36)</f>
        <v>1</v>
      </c>
      <c r="J78" s="433" t="b">
        <f>ISBLANK('vcai-AUTO'!L36)</f>
        <v>1</v>
      </c>
      <c r="K78" s="433" t="b">
        <f t="shared" si="4"/>
        <v>1</v>
      </c>
      <c r="L78" s="433" t="s">
        <v>259</v>
      </c>
      <c r="T78" s="433"/>
      <c r="W78" s="426"/>
      <c r="X78" s="423"/>
      <c r="Y78" s="456"/>
      <c r="Z78" s="456"/>
      <c r="AA78" s="423"/>
      <c r="AB78" s="423"/>
      <c r="AI78" s="437"/>
      <c r="AJ78" s="437"/>
      <c r="AK78" s="437"/>
      <c r="AL78" s="428"/>
      <c r="AM78" s="428"/>
      <c r="AN78" s="437"/>
      <c r="AO78" s="437"/>
      <c r="AP78" s="437"/>
      <c r="AQ78" s="437"/>
      <c r="AR78" s="437"/>
      <c r="AS78" s="437"/>
      <c r="AT78" s="437"/>
      <c r="AU78" s="437"/>
      <c r="AV78" s="437"/>
    </row>
    <row r="79" spans="20:48" ht="12.75" customHeight="1" hidden="1">
      <c r="T79" s="433"/>
      <c r="W79" s="426"/>
      <c r="X79" s="423"/>
      <c r="Y79" s="456"/>
      <c r="Z79" s="456"/>
      <c r="AA79" s="423"/>
      <c r="AB79" s="423"/>
      <c r="AJ79" s="437"/>
      <c r="AK79" s="437"/>
      <c r="AL79" s="426"/>
      <c r="AM79" s="428"/>
      <c r="AN79" s="437"/>
      <c r="AO79" s="437"/>
      <c r="AP79" s="437"/>
      <c r="AQ79" s="437"/>
      <c r="AR79" s="437"/>
      <c r="AS79" s="437"/>
      <c r="AT79" s="437"/>
      <c r="AU79" s="437"/>
      <c r="AV79" s="437"/>
    </row>
    <row r="80" spans="20:48" ht="12.75" customHeight="1" hidden="1">
      <c r="T80" s="433"/>
      <c r="W80" s="426"/>
      <c r="X80" s="423"/>
      <c r="Y80" s="456"/>
      <c r="Z80" s="456"/>
      <c r="AA80" s="423"/>
      <c r="AB80" s="434"/>
      <c r="AI80" s="437"/>
      <c r="AJ80" s="437"/>
      <c r="AK80" s="437"/>
      <c r="AL80" s="428"/>
      <c r="AM80" s="428"/>
      <c r="AN80" s="437"/>
      <c r="AO80" s="437"/>
      <c r="AP80" s="437"/>
      <c r="AQ80" s="437"/>
      <c r="AR80" s="437"/>
      <c r="AS80" s="437"/>
      <c r="AT80" s="437"/>
      <c r="AU80" s="437"/>
      <c r="AV80" s="437"/>
    </row>
    <row r="81" spans="20:48" ht="12.75" customHeight="1" hidden="1">
      <c r="T81" s="433"/>
      <c r="W81" s="426"/>
      <c r="X81" s="423"/>
      <c r="Y81" s="456"/>
      <c r="Z81" s="456"/>
      <c r="AA81" s="423"/>
      <c r="AB81" s="423"/>
      <c r="AI81" s="437"/>
      <c r="AJ81" s="437"/>
      <c r="AK81" s="437"/>
      <c r="AL81" s="426"/>
      <c r="AM81" s="428"/>
      <c r="AN81" s="437"/>
      <c r="AO81" s="437"/>
      <c r="AP81" s="437"/>
      <c r="AQ81" s="437"/>
      <c r="AR81" s="437"/>
      <c r="AS81" s="437"/>
      <c r="AT81" s="437"/>
      <c r="AU81" s="437"/>
      <c r="AV81" s="437"/>
    </row>
    <row r="82" spans="20:48" ht="12.75" customHeight="1" hidden="1">
      <c r="T82" s="433"/>
      <c r="W82" s="426"/>
      <c r="X82" s="423"/>
      <c r="Y82" s="456"/>
      <c r="Z82" s="456"/>
      <c r="AA82" s="423"/>
      <c r="AB82" s="423"/>
      <c r="AI82" s="437"/>
      <c r="AJ82" s="437"/>
      <c r="AK82" s="437"/>
      <c r="AL82" s="428"/>
      <c r="AM82" s="428"/>
      <c r="AN82" s="437"/>
      <c r="AO82" s="437"/>
      <c r="AP82" s="437"/>
      <c r="AQ82" s="437"/>
      <c r="AR82" s="437"/>
      <c r="AS82" s="437"/>
      <c r="AT82" s="437"/>
      <c r="AU82" s="437"/>
      <c r="AV82" s="437"/>
    </row>
    <row r="83" spans="20:48" ht="12.75" customHeight="1" hidden="1">
      <c r="T83" s="433"/>
      <c r="W83" s="426"/>
      <c r="X83" s="423"/>
      <c r="Y83" s="456"/>
      <c r="Z83" s="456"/>
      <c r="AA83" s="423"/>
      <c r="AB83" s="434"/>
      <c r="AI83" s="437"/>
      <c r="AJ83" s="437"/>
      <c r="AK83" s="437"/>
      <c r="AL83" s="426"/>
      <c r="AM83" s="428"/>
      <c r="AN83" s="437"/>
      <c r="AO83" s="437"/>
      <c r="AP83" s="437"/>
      <c r="AQ83" s="437"/>
      <c r="AR83" s="437"/>
      <c r="AS83" s="437"/>
      <c r="AT83" s="437"/>
      <c r="AU83" s="437"/>
      <c r="AV83" s="437"/>
    </row>
    <row r="84" spans="23:48" ht="12.75" customHeight="1" hidden="1">
      <c r="W84" s="428"/>
      <c r="X84" s="428"/>
      <c r="Y84" s="456"/>
      <c r="Z84" s="456"/>
      <c r="AA84" s="423"/>
      <c r="AB84" s="423"/>
      <c r="AI84" s="437"/>
      <c r="AJ84" s="437"/>
      <c r="AK84" s="437"/>
      <c r="AL84" s="428"/>
      <c r="AM84" s="428"/>
      <c r="AN84" s="437"/>
      <c r="AO84" s="437"/>
      <c r="AP84" s="437"/>
      <c r="AQ84" s="437"/>
      <c r="AR84" s="437"/>
      <c r="AS84" s="437"/>
      <c r="AT84" s="437"/>
      <c r="AU84" s="437"/>
      <c r="AV84" s="437"/>
    </row>
    <row r="85" spans="23:48" ht="12.75" customHeight="1" hidden="1">
      <c r="W85" s="426"/>
      <c r="X85" s="423"/>
      <c r="Y85" s="456"/>
      <c r="Z85" s="456"/>
      <c r="AA85" s="423"/>
      <c r="AB85" s="423"/>
      <c r="AI85" s="437"/>
      <c r="AJ85" s="437"/>
      <c r="AK85" s="437"/>
      <c r="AL85" s="428"/>
      <c r="AM85" s="428"/>
      <c r="AN85" s="437"/>
      <c r="AO85" s="437"/>
      <c r="AP85" s="437"/>
      <c r="AQ85" s="437"/>
      <c r="AR85" s="437"/>
      <c r="AS85" s="437"/>
      <c r="AT85" s="437"/>
      <c r="AU85" s="437"/>
      <c r="AV85" s="437"/>
    </row>
    <row r="86" spans="23:48" ht="12.75" customHeight="1" hidden="1">
      <c r="W86" s="426"/>
      <c r="X86" s="423"/>
      <c r="Y86" s="456"/>
      <c r="Z86" s="456"/>
      <c r="AA86" s="423"/>
      <c r="AB86" s="434"/>
      <c r="AI86" s="437"/>
      <c r="AJ86" s="437"/>
      <c r="AK86" s="437"/>
      <c r="AL86" s="426"/>
      <c r="AM86" s="428"/>
      <c r="AN86" s="437"/>
      <c r="AO86" s="437"/>
      <c r="AP86" s="437"/>
      <c r="AQ86" s="437"/>
      <c r="AR86" s="437"/>
      <c r="AS86" s="437"/>
      <c r="AT86" s="437"/>
      <c r="AU86" s="437"/>
      <c r="AV86" s="437"/>
    </row>
    <row r="87" spans="23:48" ht="12.75" customHeight="1" hidden="1">
      <c r="W87" s="426"/>
      <c r="X87" s="423"/>
      <c r="Y87" s="456"/>
      <c r="Z87" s="456"/>
      <c r="AA87" s="423"/>
      <c r="AB87" s="423"/>
      <c r="AI87" s="437"/>
      <c r="AJ87" s="437"/>
      <c r="AK87" s="437"/>
      <c r="AL87" s="428"/>
      <c r="AM87" s="428"/>
      <c r="AN87" s="437"/>
      <c r="AO87" s="437"/>
      <c r="AP87" s="437"/>
      <c r="AQ87" s="437"/>
      <c r="AR87" s="437"/>
      <c r="AS87" s="437"/>
      <c r="AT87" s="437"/>
      <c r="AU87" s="437"/>
      <c r="AV87" s="437"/>
    </row>
    <row r="88" spans="23:48" ht="12.75" customHeight="1" hidden="1">
      <c r="W88" s="426"/>
      <c r="X88" s="423"/>
      <c r="Y88" s="456"/>
      <c r="Z88" s="456"/>
      <c r="AA88" s="423"/>
      <c r="AB88" s="423"/>
      <c r="AI88" s="437"/>
      <c r="AJ88" s="437"/>
      <c r="AK88" s="437"/>
      <c r="AL88" s="437"/>
      <c r="AM88" s="426"/>
      <c r="AN88" s="437"/>
      <c r="AO88" s="437"/>
      <c r="AP88" s="437"/>
      <c r="AQ88" s="437"/>
      <c r="AR88" s="437"/>
      <c r="AS88" s="437"/>
      <c r="AT88" s="437"/>
      <c r="AU88" s="437"/>
      <c r="AV88" s="437"/>
    </row>
    <row r="89" spans="23:48" ht="12.75" customHeight="1" hidden="1">
      <c r="W89" s="426"/>
      <c r="X89" s="423"/>
      <c r="Y89" s="456"/>
      <c r="Z89" s="456"/>
      <c r="AA89" s="423"/>
      <c r="AB89" s="434"/>
      <c r="AI89" s="437"/>
      <c r="AJ89" s="437"/>
      <c r="AK89" s="437"/>
      <c r="AL89" s="437"/>
      <c r="AM89" s="426"/>
      <c r="AN89" s="437"/>
      <c r="AO89" s="437"/>
      <c r="AP89" s="437"/>
      <c r="AQ89" s="437"/>
      <c r="AR89" s="437"/>
      <c r="AS89" s="437"/>
      <c r="AT89" s="437"/>
      <c r="AU89" s="437"/>
      <c r="AV89" s="437"/>
    </row>
    <row r="90" spans="23:48" ht="12.75" customHeight="1" hidden="1">
      <c r="W90" s="426"/>
      <c r="X90" s="423"/>
      <c r="Y90" s="456"/>
      <c r="Z90" s="456"/>
      <c r="AA90" s="423"/>
      <c r="AB90" s="423"/>
      <c r="AI90" s="437"/>
      <c r="AJ90" s="437"/>
      <c r="AK90" s="437"/>
      <c r="AL90" s="437"/>
      <c r="AM90" s="426"/>
      <c r="AN90" s="437"/>
      <c r="AO90" s="437"/>
      <c r="AP90" s="437"/>
      <c r="AQ90" s="437"/>
      <c r="AR90" s="437"/>
      <c r="AS90" s="437"/>
      <c r="AT90" s="437"/>
      <c r="AU90" s="437"/>
      <c r="AV90" s="437"/>
    </row>
    <row r="91" spans="23:48" ht="12.75" customHeight="1" hidden="1">
      <c r="W91" s="426"/>
      <c r="X91" s="423"/>
      <c r="Y91" s="456"/>
      <c r="Z91" s="456"/>
      <c r="AA91" s="423"/>
      <c r="AB91" s="423"/>
      <c r="AI91" s="437"/>
      <c r="AJ91" s="437"/>
      <c r="AK91" s="437"/>
      <c r="AL91" s="437"/>
      <c r="AM91" s="426"/>
      <c r="AN91" s="437"/>
      <c r="AO91" s="437"/>
      <c r="AP91" s="437"/>
      <c r="AQ91" s="437"/>
      <c r="AR91" s="437"/>
      <c r="AS91" s="437"/>
      <c r="AT91" s="437"/>
      <c r="AU91" s="437"/>
      <c r="AV91" s="437"/>
    </row>
    <row r="92" spans="23:48" ht="12.75" customHeight="1" hidden="1">
      <c r="W92" s="426"/>
      <c r="X92" s="423"/>
      <c r="Y92" s="456"/>
      <c r="Z92" s="456"/>
      <c r="AA92" s="423"/>
      <c r="AB92" s="434"/>
      <c r="AI92" s="437"/>
      <c r="AJ92" s="437"/>
      <c r="AK92" s="437"/>
      <c r="AL92" s="437"/>
      <c r="AM92" s="426"/>
      <c r="AN92" s="437"/>
      <c r="AO92" s="437"/>
      <c r="AP92" s="437"/>
      <c r="AQ92" s="437"/>
      <c r="AR92" s="437"/>
      <c r="AS92" s="437"/>
      <c r="AT92" s="437"/>
      <c r="AU92" s="437"/>
      <c r="AV92" s="437"/>
    </row>
    <row r="93" spans="23:48" ht="12.75" customHeight="1" hidden="1">
      <c r="W93" s="426"/>
      <c r="X93" s="423"/>
      <c r="Y93" s="456"/>
      <c r="Z93" s="456"/>
      <c r="AA93" s="423"/>
      <c r="AB93" s="423"/>
      <c r="AI93" s="437"/>
      <c r="AJ93" s="437"/>
      <c r="AK93" s="437"/>
      <c r="AL93" s="437"/>
      <c r="AM93" s="426"/>
      <c r="AN93" s="437"/>
      <c r="AO93" s="437"/>
      <c r="AP93" s="437"/>
      <c r="AQ93" s="437"/>
      <c r="AR93" s="437"/>
      <c r="AS93" s="437"/>
      <c r="AT93" s="437"/>
      <c r="AU93" s="437"/>
      <c r="AV93" s="437"/>
    </row>
    <row r="94" spans="23:48" ht="12.75" customHeight="1" hidden="1">
      <c r="W94" s="428"/>
      <c r="X94" s="428"/>
      <c r="Y94" s="456"/>
      <c r="Z94" s="456"/>
      <c r="AA94" s="423"/>
      <c r="AB94" s="423"/>
      <c r="AI94" s="437"/>
      <c r="AJ94" s="437"/>
      <c r="AK94" s="437"/>
      <c r="AL94" s="437"/>
      <c r="AM94" s="426"/>
      <c r="AN94" s="437"/>
      <c r="AO94" s="437"/>
      <c r="AP94" s="437"/>
      <c r="AQ94" s="437"/>
      <c r="AR94" s="437"/>
      <c r="AS94" s="437"/>
      <c r="AT94" s="437"/>
      <c r="AU94" s="437"/>
      <c r="AV94" s="437"/>
    </row>
    <row r="95" spans="23:48" ht="12.75" customHeight="1" hidden="1">
      <c r="W95" s="426"/>
      <c r="X95" s="423"/>
      <c r="Y95" s="456"/>
      <c r="Z95" s="456"/>
      <c r="AA95" s="423"/>
      <c r="AB95" s="434"/>
      <c r="AI95" s="437"/>
      <c r="AJ95" s="437"/>
      <c r="AK95" s="437"/>
      <c r="AL95" s="437"/>
      <c r="AM95" s="426"/>
      <c r="AN95" s="437"/>
      <c r="AO95" s="437"/>
      <c r="AP95" s="437"/>
      <c r="AQ95" s="437"/>
      <c r="AR95" s="437"/>
      <c r="AS95" s="437"/>
      <c r="AT95" s="437"/>
      <c r="AU95" s="437"/>
      <c r="AV95" s="437"/>
    </row>
    <row r="96" spans="23:48" ht="12.75" customHeight="1" hidden="1">
      <c r="W96" s="426"/>
      <c r="X96" s="423"/>
      <c r="Y96" s="456"/>
      <c r="Z96" s="456"/>
      <c r="AA96" s="423"/>
      <c r="AB96" s="423"/>
      <c r="AI96" s="437"/>
      <c r="AJ96" s="437"/>
      <c r="AK96" s="437"/>
      <c r="AL96" s="437"/>
      <c r="AM96" s="426"/>
      <c r="AN96" s="437"/>
      <c r="AO96" s="437"/>
      <c r="AP96" s="437"/>
      <c r="AQ96" s="437"/>
      <c r="AR96" s="437"/>
      <c r="AS96" s="437"/>
      <c r="AT96" s="437"/>
      <c r="AU96" s="437"/>
      <c r="AV96" s="437"/>
    </row>
    <row r="97" spans="23:48" ht="12.75" customHeight="1" hidden="1">
      <c r="W97" s="426"/>
      <c r="X97" s="423"/>
      <c r="Y97" s="456"/>
      <c r="Z97" s="456"/>
      <c r="AA97" s="423"/>
      <c r="AB97" s="423"/>
      <c r="AI97" s="437"/>
      <c r="AJ97" s="437"/>
      <c r="AK97" s="437"/>
      <c r="AL97" s="437"/>
      <c r="AM97" s="426"/>
      <c r="AN97" s="437"/>
      <c r="AO97" s="437"/>
      <c r="AP97" s="437"/>
      <c r="AQ97" s="437"/>
      <c r="AR97" s="437"/>
      <c r="AS97" s="437"/>
      <c r="AT97" s="437"/>
      <c r="AU97" s="437"/>
      <c r="AV97" s="437"/>
    </row>
    <row r="98" spans="23:48" ht="12.75" customHeight="1" hidden="1">
      <c r="W98" s="426"/>
      <c r="X98" s="423"/>
      <c r="Y98" s="456"/>
      <c r="Z98" s="456"/>
      <c r="AA98" s="423"/>
      <c r="AB98" s="434"/>
      <c r="AI98" s="437"/>
      <c r="AJ98" s="437"/>
      <c r="AK98" s="437"/>
      <c r="AL98" s="437"/>
      <c r="AM98" s="426"/>
      <c r="AN98" s="437"/>
      <c r="AO98" s="437"/>
      <c r="AP98" s="437"/>
      <c r="AQ98" s="437"/>
      <c r="AR98" s="437"/>
      <c r="AS98" s="437"/>
      <c r="AT98" s="437"/>
      <c r="AU98" s="437"/>
      <c r="AV98" s="437"/>
    </row>
    <row r="99" spans="23:48" ht="12.75" customHeight="1" hidden="1">
      <c r="W99" s="426"/>
      <c r="X99" s="423"/>
      <c r="Y99" s="456"/>
      <c r="Z99" s="456"/>
      <c r="AA99" s="423"/>
      <c r="AB99" s="423"/>
      <c r="AI99" s="437"/>
      <c r="AJ99" s="437"/>
      <c r="AK99" s="437"/>
      <c r="AL99" s="437"/>
      <c r="AM99" s="426"/>
      <c r="AN99" s="437"/>
      <c r="AO99" s="437"/>
      <c r="AP99" s="437"/>
      <c r="AQ99" s="437"/>
      <c r="AR99" s="437"/>
      <c r="AS99" s="437"/>
      <c r="AT99" s="437"/>
      <c r="AU99" s="437"/>
      <c r="AV99" s="437"/>
    </row>
    <row r="100" spans="23:48" ht="12.75" customHeight="1" hidden="1">
      <c r="W100" s="426"/>
      <c r="X100" s="423"/>
      <c r="Y100" s="456"/>
      <c r="Z100" s="456"/>
      <c r="AA100" s="423"/>
      <c r="AB100" s="423"/>
      <c r="AI100" s="437"/>
      <c r="AJ100" s="437"/>
      <c r="AK100" s="437"/>
      <c r="AL100" s="437"/>
      <c r="AM100" s="426"/>
      <c r="AN100" s="437"/>
      <c r="AO100" s="437"/>
      <c r="AP100" s="437"/>
      <c r="AQ100" s="437"/>
      <c r="AR100" s="437"/>
      <c r="AS100" s="437"/>
      <c r="AT100" s="437"/>
      <c r="AU100" s="437"/>
      <c r="AV100" s="437"/>
    </row>
    <row r="101" spans="23:48" ht="12.75" customHeight="1" hidden="1">
      <c r="W101" s="426"/>
      <c r="X101" s="423"/>
      <c r="Y101" s="456"/>
      <c r="Z101" s="456"/>
      <c r="AA101" s="423"/>
      <c r="AB101" s="434"/>
      <c r="AI101" s="437"/>
      <c r="AJ101" s="437"/>
      <c r="AK101" s="437"/>
      <c r="AL101" s="437"/>
      <c r="AM101" s="426"/>
      <c r="AN101" s="437"/>
      <c r="AO101" s="437"/>
      <c r="AP101" s="437"/>
      <c r="AQ101" s="437"/>
      <c r="AR101" s="437"/>
      <c r="AS101" s="437"/>
      <c r="AT101" s="437"/>
      <c r="AU101" s="437"/>
      <c r="AV101" s="437"/>
    </row>
    <row r="102" spans="23:48" ht="12.75" customHeight="1" hidden="1">
      <c r="W102" s="426"/>
      <c r="X102" s="423"/>
      <c r="Y102" s="456"/>
      <c r="Z102" s="456"/>
      <c r="AA102" s="423"/>
      <c r="AB102" s="423"/>
      <c r="AI102" s="437"/>
      <c r="AJ102" s="437"/>
      <c r="AK102" s="437"/>
      <c r="AL102" s="437"/>
      <c r="AM102" s="426"/>
      <c r="AN102" s="437"/>
      <c r="AO102" s="437"/>
      <c r="AP102" s="437"/>
      <c r="AQ102" s="437"/>
      <c r="AR102" s="437"/>
      <c r="AS102" s="437"/>
      <c r="AT102" s="437"/>
      <c r="AU102" s="437"/>
      <c r="AV102" s="437"/>
    </row>
    <row r="103" spans="23:48" ht="12.75" customHeight="1" hidden="1">
      <c r="W103" s="426"/>
      <c r="X103" s="423"/>
      <c r="Y103" s="456"/>
      <c r="Z103" s="456"/>
      <c r="AA103" s="423"/>
      <c r="AB103" s="423"/>
      <c r="AI103" s="437"/>
      <c r="AJ103" s="437"/>
      <c r="AK103" s="437"/>
      <c r="AL103" s="437"/>
      <c r="AM103" s="426"/>
      <c r="AN103" s="437"/>
      <c r="AO103" s="437"/>
      <c r="AP103" s="437"/>
      <c r="AQ103" s="437"/>
      <c r="AR103" s="437"/>
      <c r="AS103" s="437"/>
      <c r="AT103" s="437"/>
      <c r="AU103" s="437"/>
      <c r="AV103" s="437"/>
    </row>
    <row r="104" spans="23:48" ht="12.75" customHeight="1" hidden="1">
      <c r="W104" s="428"/>
      <c r="X104" s="428"/>
      <c r="Y104" s="456"/>
      <c r="Z104" s="456"/>
      <c r="AA104" s="423"/>
      <c r="AB104" s="434"/>
      <c r="AI104" s="437"/>
      <c r="AJ104" s="437"/>
      <c r="AK104" s="437"/>
      <c r="AL104" s="437"/>
      <c r="AM104" s="426"/>
      <c r="AN104" s="437"/>
      <c r="AO104" s="437"/>
      <c r="AP104" s="437"/>
      <c r="AQ104" s="437"/>
      <c r="AR104" s="437"/>
      <c r="AS104" s="437"/>
      <c r="AT104" s="437"/>
      <c r="AU104" s="437"/>
      <c r="AV104" s="437"/>
    </row>
    <row r="105" spans="23:39" ht="12.75" customHeight="1" hidden="1">
      <c r="W105" s="426"/>
      <c r="X105" s="423"/>
      <c r="Y105" s="456"/>
      <c r="Z105" s="456"/>
      <c r="AA105" s="423"/>
      <c r="AB105" s="423"/>
      <c r="AM105" s="423"/>
    </row>
    <row r="106" spans="23:39" ht="12.75" customHeight="1" hidden="1">
      <c r="W106" s="426"/>
      <c r="X106" s="423"/>
      <c r="Y106" s="456"/>
      <c r="Z106" s="456"/>
      <c r="AA106" s="423"/>
      <c r="AB106" s="423"/>
      <c r="AM106" s="423"/>
    </row>
    <row r="107" spans="23:39" ht="12.75" customHeight="1" hidden="1">
      <c r="W107" s="426"/>
      <c r="X107" s="423"/>
      <c r="Y107" s="456"/>
      <c r="Z107" s="456"/>
      <c r="AA107" s="423"/>
      <c r="AB107" s="434"/>
      <c r="AM107" s="423"/>
    </row>
    <row r="108" spans="23:39" ht="12.75" customHeight="1" hidden="1">
      <c r="W108" s="426"/>
      <c r="X108" s="423"/>
      <c r="Y108" s="456"/>
      <c r="Z108" s="456"/>
      <c r="AA108" s="423"/>
      <c r="AB108" s="423"/>
      <c r="AM108" s="423"/>
    </row>
    <row r="109" spans="23:39" ht="12.75" customHeight="1" hidden="1">
      <c r="W109" s="426"/>
      <c r="X109" s="423"/>
      <c r="Y109" s="456"/>
      <c r="Z109" s="456"/>
      <c r="AA109" s="423"/>
      <c r="AB109" s="423"/>
      <c r="AM109" s="423"/>
    </row>
    <row r="110" spans="23:39" ht="12.75" customHeight="1" hidden="1">
      <c r="W110" s="426"/>
      <c r="X110" s="423"/>
      <c r="Y110" s="456"/>
      <c r="Z110" s="456"/>
      <c r="AA110" s="423"/>
      <c r="AB110" s="434"/>
      <c r="AM110" s="423"/>
    </row>
    <row r="111" spans="23:39" ht="12.75" customHeight="1" hidden="1">
      <c r="W111" s="426"/>
      <c r="X111" s="423"/>
      <c r="Y111" s="456"/>
      <c r="Z111" s="456"/>
      <c r="AA111" s="423"/>
      <c r="AB111" s="423"/>
      <c r="AM111" s="423"/>
    </row>
    <row r="112" spans="23:39" ht="12.75" customHeight="1" hidden="1">
      <c r="W112" s="426"/>
      <c r="X112" s="423"/>
      <c r="Y112" s="456"/>
      <c r="Z112" s="456"/>
      <c r="AA112" s="423"/>
      <c r="AB112" s="423"/>
      <c r="AM112" s="423"/>
    </row>
    <row r="113" spans="23:39" ht="12.75" customHeight="1" hidden="1">
      <c r="W113" s="426"/>
      <c r="X113" s="423"/>
      <c r="Y113" s="456"/>
      <c r="Z113" s="456"/>
      <c r="AA113" s="423"/>
      <c r="AB113" s="434"/>
      <c r="AM113" s="423"/>
    </row>
    <row r="114" spans="23:39" ht="12.75" customHeight="1" hidden="1">
      <c r="W114" s="428"/>
      <c r="X114" s="428"/>
      <c r="Y114" s="456"/>
      <c r="Z114" s="456"/>
      <c r="AA114" s="423"/>
      <c r="AB114" s="423"/>
      <c r="AM114" s="423"/>
    </row>
    <row r="115" spans="23:39" ht="12.75" customHeight="1" hidden="1">
      <c r="W115" s="426"/>
      <c r="X115" s="423"/>
      <c r="Y115" s="456"/>
      <c r="Z115" s="456"/>
      <c r="AA115" s="423"/>
      <c r="AB115" s="423"/>
      <c r="AM115" s="423"/>
    </row>
    <row r="116" spans="23:39" ht="12.75" customHeight="1" hidden="1">
      <c r="W116" s="426"/>
      <c r="X116" s="423"/>
      <c r="Y116" s="456"/>
      <c r="Z116" s="456"/>
      <c r="AA116" s="423"/>
      <c r="AB116" s="434"/>
      <c r="AM116" s="423"/>
    </row>
    <row r="117" spans="23:39" ht="12.75" customHeight="1" hidden="1">
      <c r="W117" s="426"/>
      <c r="X117" s="423"/>
      <c r="Y117" s="456"/>
      <c r="Z117" s="456"/>
      <c r="AA117" s="423"/>
      <c r="AB117" s="423"/>
      <c r="AM117" s="423"/>
    </row>
    <row r="118" spans="23:39" ht="12.75" customHeight="1" hidden="1">
      <c r="W118" s="426"/>
      <c r="X118" s="423"/>
      <c r="Y118" s="456"/>
      <c r="Z118" s="456"/>
      <c r="AA118" s="423"/>
      <c r="AB118" s="423"/>
      <c r="AM118" s="423"/>
    </row>
    <row r="119" spans="23:39" ht="12.75" customHeight="1" hidden="1">
      <c r="W119" s="426"/>
      <c r="X119" s="423"/>
      <c r="Y119" s="456"/>
      <c r="Z119" s="456"/>
      <c r="AA119" s="423"/>
      <c r="AB119" s="434"/>
      <c r="AM119" s="423"/>
    </row>
    <row r="120" spans="23:39" ht="12.75" customHeight="1" hidden="1">
      <c r="W120" s="426"/>
      <c r="X120" s="423"/>
      <c r="Y120" s="456"/>
      <c r="Z120" s="456"/>
      <c r="AA120" s="423"/>
      <c r="AB120" s="423"/>
      <c r="AM120" s="423"/>
    </row>
    <row r="121" spans="23:39" ht="12.75" customHeight="1" hidden="1">
      <c r="W121" s="426"/>
      <c r="X121" s="423"/>
      <c r="Y121" s="456"/>
      <c r="Z121" s="456"/>
      <c r="AA121" s="423"/>
      <c r="AB121" s="423"/>
      <c r="AM121" s="423"/>
    </row>
    <row r="122" spans="23:39" ht="12.75" customHeight="1" hidden="1">
      <c r="W122" s="426"/>
      <c r="X122" s="423"/>
      <c r="Y122" s="456"/>
      <c r="Z122" s="456"/>
      <c r="AA122" s="423"/>
      <c r="AB122" s="434"/>
      <c r="AM122" s="423"/>
    </row>
    <row r="123" spans="23:39" ht="12.75" customHeight="1" hidden="1">
      <c r="W123" s="426"/>
      <c r="X123" s="423"/>
      <c r="Y123" s="456"/>
      <c r="Z123" s="456"/>
      <c r="AA123" s="423"/>
      <c r="AB123" s="423"/>
      <c r="AM123" s="423"/>
    </row>
    <row r="124" spans="23:39" ht="12.75" customHeight="1" hidden="1">
      <c r="W124" s="428"/>
      <c r="X124" s="428"/>
      <c r="Y124" s="456"/>
      <c r="Z124" s="456"/>
      <c r="AA124" s="423"/>
      <c r="AB124" s="423"/>
      <c r="AM124" s="423"/>
    </row>
    <row r="125" spans="23:39" ht="12.75" customHeight="1" hidden="1">
      <c r="W125" s="426"/>
      <c r="X125" s="423"/>
      <c r="Y125" s="456"/>
      <c r="Z125" s="456"/>
      <c r="AA125" s="423"/>
      <c r="AB125" s="434"/>
      <c r="AM125" s="423"/>
    </row>
    <row r="126" spans="23:39" ht="12.75" customHeight="1" hidden="1">
      <c r="W126" s="426"/>
      <c r="X126" s="423"/>
      <c r="Y126" s="456"/>
      <c r="Z126" s="456"/>
      <c r="AA126" s="423"/>
      <c r="AB126" s="423"/>
      <c r="AM126" s="423"/>
    </row>
    <row r="127" spans="23:39" ht="12.75" customHeight="1" hidden="1">
      <c r="W127" s="426"/>
      <c r="X127" s="423"/>
      <c r="Y127" s="456"/>
      <c r="Z127" s="456"/>
      <c r="AA127" s="423"/>
      <c r="AB127" s="423"/>
      <c r="AM127" s="423"/>
    </row>
    <row r="128" spans="23:39" ht="12.75" customHeight="1" hidden="1">
      <c r="W128" s="426"/>
      <c r="X128" s="423"/>
      <c r="Y128" s="456"/>
      <c r="Z128" s="456"/>
      <c r="AA128" s="423"/>
      <c r="AB128" s="434"/>
      <c r="AM128" s="423"/>
    </row>
    <row r="129" spans="23:39" ht="12.75" customHeight="1" hidden="1">
      <c r="W129" s="426"/>
      <c r="X129" s="423"/>
      <c r="Y129" s="456"/>
      <c r="Z129" s="456"/>
      <c r="AA129" s="423"/>
      <c r="AB129" s="423"/>
      <c r="AM129" s="423"/>
    </row>
    <row r="130" spans="23:39" ht="12.75" customHeight="1" hidden="1">
      <c r="W130" s="426"/>
      <c r="X130" s="423"/>
      <c r="Y130" s="456"/>
      <c r="Z130" s="456"/>
      <c r="AA130" s="423"/>
      <c r="AB130" s="423"/>
      <c r="AM130" s="423"/>
    </row>
    <row r="131" spans="23:39" ht="12.75" customHeight="1" hidden="1">
      <c r="W131" s="426"/>
      <c r="X131" s="423"/>
      <c r="Y131" s="456"/>
      <c r="Z131" s="456"/>
      <c r="AA131" s="423"/>
      <c r="AB131" s="434"/>
      <c r="AM131" s="423"/>
    </row>
    <row r="132" spans="23:39" ht="12.75" customHeight="1" hidden="1">
      <c r="W132" s="426"/>
      <c r="X132" s="423"/>
      <c r="Y132" s="456"/>
      <c r="Z132" s="456"/>
      <c r="AA132" s="423"/>
      <c r="AB132" s="423"/>
      <c r="AM132" s="423"/>
    </row>
    <row r="133" spans="23:39" ht="12.75" customHeight="1" hidden="1">
      <c r="W133" s="426"/>
      <c r="X133" s="423"/>
      <c r="Y133" s="456"/>
      <c r="Z133" s="456"/>
      <c r="AA133" s="423"/>
      <c r="AB133" s="423"/>
      <c r="AM133" s="423"/>
    </row>
    <row r="134" spans="23:39" ht="12.75" customHeight="1" hidden="1">
      <c r="W134" s="428"/>
      <c r="X134" s="428"/>
      <c r="Y134" s="456"/>
      <c r="Z134" s="456"/>
      <c r="AA134" s="423"/>
      <c r="AB134" s="434"/>
      <c r="AM134" s="423"/>
    </row>
    <row r="135" spans="25:39" ht="12.75" customHeight="1" hidden="1">
      <c r="Y135" s="423"/>
      <c r="Z135" s="423"/>
      <c r="AA135" s="423"/>
      <c r="AB135" s="423"/>
      <c r="AM135" s="423"/>
    </row>
    <row r="136" spans="25:39" ht="12.75" customHeight="1" hidden="1">
      <c r="Y136" s="423"/>
      <c r="Z136" s="423"/>
      <c r="AA136" s="423"/>
      <c r="AB136" s="423"/>
      <c r="AM136" s="423"/>
    </row>
    <row r="137" spans="25:39" ht="12.75" customHeight="1" hidden="1">
      <c r="Y137" s="423"/>
      <c r="Z137" s="423"/>
      <c r="AA137" s="423"/>
      <c r="AB137" s="423"/>
      <c r="AM137" s="423"/>
    </row>
    <row r="138" spans="25:39" ht="12.75" customHeight="1" hidden="1">
      <c r="Y138" s="423"/>
      <c r="Z138" s="423"/>
      <c r="AA138" s="423"/>
      <c r="AB138" s="423"/>
      <c r="AM138" s="423"/>
    </row>
    <row r="139" spans="25:39" ht="12.75" customHeight="1" hidden="1">
      <c r="Y139" s="423"/>
      <c r="Z139" s="423"/>
      <c r="AA139" s="423"/>
      <c r="AB139" s="423"/>
      <c r="AM139" s="423"/>
    </row>
    <row r="140" spans="25:39" ht="12.75" customHeight="1" hidden="1">
      <c r="Y140" s="423"/>
      <c r="Z140" s="423"/>
      <c r="AA140" s="423"/>
      <c r="AB140" s="423"/>
      <c r="AM140" s="423"/>
    </row>
    <row r="141" spans="25:39" ht="12.75" customHeight="1" hidden="1">
      <c r="Y141" s="423"/>
      <c r="Z141" s="423"/>
      <c r="AA141" s="423"/>
      <c r="AB141" s="423"/>
      <c r="AM141" s="423"/>
    </row>
    <row r="142" spans="25:39" ht="12.75" customHeight="1" hidden="1">
      <c r="Y142" s="423"/>
      <c r="Z142" s="423"/>
      <c r="AA142" s="423"/>
      <c r="AB142" s="423"/>
      <c r="AM142" s="423"/>
    </row>
    <row r="143" spans="25:39" ht="12.75" customHeight="1" hidden="1">
      <c r="Y143" s="423"/>
      <c r="Z143" s="423"/>
      <c r="AA143" s="423"/>
      <c r="AB143" s="423"/>
      <c r="AM143" s="423"/>
    </row>
    <row r="144" spans="25:39" ht="12.75" customHeight="1" hidden="1">
      <c r="Y144" s="423"/>
      <c r="Z144" s="423"/>
      <c r="AA144" s="423"/>
      <c r="AB144" s="423"/>
      <c r="AM144" s="423"/>
    </row>
    <row r="145" spans="25:39" ht="12.75" customHeight="1" hidden="1">
      <c r="Y145" s="423"/>
      <c r="Z145" s="423"/>
      <c r="AA145" s="423"/>
      <c r="AB145" s="423"/>
      <c r="AM145" s="423"/>
    </row>
    <row r="146" spans="25:39" ht="12.75" customHeight="1" hidden="1">
      <c r="Y146" s="423"/>
      <c r="Z146" s="423"/>
      <c r="AA146" s="423"/>
      <c r="AB146" s="423"/>
      <c r="AM146" s="423"/>
    </row>
    <row r="147" spans="25:39" ht="12.75" customHeight="1" hidden="1">
      <c r="Y147" s="423"/>
      <c r="Z147" s="423"/>
      <c r="AA147" s="423"/>
      <c r="AB147" s="423"/>
      <c r="AM147" s="423"/>
    </row>
    <row r="148" spans="25:39" ht="12.75" customHeight="1" hidden="1">
      <c r="Y148" s="423"/>
      <c r="Z148" s="423"/>
      <c r="AA148" s="423"/>
      <c r="AB148" s="423"/>
      <c r="AM148" s="423"/>
    </row>
    <row r="149" spans="25:39" ht="12.75" customHeight="1" hidden="1">
      <c r="Y149" s="423"/>
      <c r="Z149" s="423"/>
      <c r="AA149" s="423"/>
      <c r="AB149" s="423"/>
      <c r="AM149" s="423"/>
    </row>
    <row r="150" spans="25:39" ht="12.75" customHeight="1" hidden="1">
      <c r="Y150" s="423"/>
      <c r="Z150" s="423"/>
      <c r="AA150" s="423"/>
      <c r="AB150" s="423"/>
      <c r="AM150" s="423"/>
    </row>
    <row r="151" spans="25:39" ht="12.75" customHeight="1" hidden="1">
      <c r="Y151" s="423"/>
      <c r="Z151" s="423"/>
      <c r="AA151" s="423"/>
      <c r="AB151" s="423"/>
      <c r="AM151" s="423"/>
    </row>
    <row r="152" spans="25:39" ht="12.75" customHeight="1" hidden="1">
      <c r="Y152" s="423"/>
      <c r="Z152" s="423"/>
      <c r="AA152" s="423"/>
      <c r="AB152" s="423"/>
      <c r="AM152" s="423"/>
    </row>
    <row r="153" spans="25:39" ht="12.75" customHeight="1" hidden="1">
      <c r="Y153" s="423"/>
      <c r="Z153" s="423"/>
      <c r="AA153" s="423"/>
      <c r="AB153" s="423"/>
      <c r="AM153" s="423"/>
    </row>
    <row r="154" spans="25:39" ht="12.75" customHeight="1" hidden="1">
      <c r="Y154" s="423"/>
      <c r="Z154" s="423"/>
      <c r="AA154" s="423"/>
      <c r="AB154" s="423"/>
      <c r="AM154" s="423"/>
    </row>
    <row r="155" spans="25:39" ht="12.75" customHeight="1" hidden="1">
      <c r="Y155" s="423"/>
      <c r="Z155" s="423"/>
      <c r="AA155" s="423"/>
      <c r="AB155" s="423"/>
      <c r="AM155" s="423"/>
    </row>
    <row r="156" spans="25:39" ht="12.75" customHeight="1" hidden="1">
      <c r="Y156" s="423"/>
      <c r="Z156" s="423"/>
      <c r="AA156" s="423"/>
      <c r="AB156" s="423"/>
      <c r="AM156" s="423"/>
    </row>
    <row r="157" spans="25:39" ht="12.75" customHeight="1" hidden="1">
      <c r="Y157" s="423"/>
      <c r="Z157" s="423"/>
      <c r="AA157" s="423"/>
      <c r="AB157" s="423"/>
      <c r="AM157" s="423"/>
    </row>
    <row r="158" spans="25:39" ht="12.75" customHeight="1" hidden="1">
      <c r="Y158" s="423"/>
      <c r="Z158" s="423"/>
      <c r="AA158" s="423"/>
      <c r="AB158" s="423"/>
      <c r="AM158" s="423"/>
    </row>
    <row r="159" spans="25:39" ht="12.75" customHeight="1" hidden="1">
      <c r="Y159" s="423"/>
      <c r="Z159" s="423"/>
      <c r="AA159" s="423"/>
      <c r="AB159" s="423"/>
      <c r="AM159" s="423"/>
    </row>
    <row r="160" spans="25:39" ht="12.75" customHeight="1" hidden="1">
      <c r="Y160" s="423"/>
      <c r="Z160" s="423"/>
      <c r="AA160" s="423"/>
      <c r="AB160" s="423"/>
      <c r="AM160" s="423"/>
    </row>
    <row r="161" spans="25:39" ht="12.75" customHeight="1" hidden="1">
      <c r="Y161" s="423"/>
      <c r="Z161" s="423"/>
      <c r="AA161" s="423"/>
      <c r="AB161" s="423"/>
      <c r="AM161" s="423"/>
    </row>
    <row r="162" spans="25:39" ht="12.75" customHeight="1" hidden="1">
      <c r="Y162" s="423"/>
      <c r="Z162" s="423"/>
      <c r="AA162" s="423"/>
      <c r="AB162" s="423"/>
      <c r="AM162" s="423"/>
    </row>
    <row r="163" spans="25:39" ht="12.75" customHeight="1" hidden="1">
      <c r="Y163" s="423"/>
      <c r="Z163" s="423"/>
      <c r="AA163" s="423"/>
      <c r="AB163" s="423"/>
      <c r="AM163" s="423"/>
    </row>
    <row r="164" spans="25:39" ht="12.75" customHeight="1" hidden="1">
      <c r="Y164" s="423"/>
      <c r="Z164" s="423"/>
      <c r="AA164" s="423"/>
      <c r="AB164" s="423"/>
      <c r="AM164" s="423"/>
    </row>
    <row r="165" spans="25:39" ht="12.75" customHeight="1" hidden="1">
      <c r="Y165" s="423"/>
      <c r="Z165" s="423"/>
      <c r="AA165" s="423"/>
      <c r="AB165" s="423"/>
      <c r="AM165" s="423"/>
    </row>
    <row r="166" spans="23:39" ht="12.75" customHeight="1" hidden="1">
      <c r="W166" s="423"/>
      <c r="X166" s="423"/>
      <c r="Y166" s="423"/>
      <c r="Z166" s="423"/>
      <c r="AA166" s="423"/>
      <c r="AB166" s="423"/>
      <c r="AM166" s="423"/>
    </row>
    <row r="167" spans="23:39" ht="12.75" customHeight="1" hidden="1">
      <c r="W167" s="423"/>
      <c r="X167" s="423"/>
      <c r="Y167" s="423"/>
      <c r="Z167" s="423"/>
      <c r="AA167" s="423"/>
      <c r="AB167" s="423"/>
      <c r="AM167" s="423"/>
    </row>
    <row r="168" spans="23:39" ht="12.75" customHeight="1" hidden="1">
      <c r="W168" s="423"/>
      <c r="X168" s="423"/>
      <c r="Y168" s="423"/>
      <c r="Z168" s="423"/>
      <c r="AA168" s="423"/>
      <c r="AB168" s="423"/>
      <c r="AM168" s="423"/>
    </row>
    <row r="169" spans="23:39" ht="12.75" customHeight="1" hidden="1">
      <c r="W169" s="423"/>
      <c r="X169" s="423"/>
      <c r="Y169" s="423"/>
      <c r="Z169" s="423"/>
      <c r="AA169" s="423"/>
      <c r="AB169" s="423"/>
      <c r="AM169" s="423"/>
    </row>
    <row r="170" spans="23:39" ht="12.75" customHeight="1" hidden="1">
      <c r="W170" s="423"/>
      <c r="X170" s="423"/>
      <c r="Y170" s="423"/>
      <c r="Z170" s="423"/>
      <c r="AA170" s="423"/>
      <c r="AB170" s="423"/>
      <c r="AM170" s="423"/>
    </row>
    <row r="171" spans="23:39" ht="12.75" customHeight="1" hidden="1">
      <c r="W171" s="423"/>
      <c r="X171" s="423"/>
      <c r="Y171" s="423"/>
      <c r="Z171" s="423"/>
      <c r="AA171" s="423"/>
      <c r="AB171" s="423"/>
      <c r="AM171" s="423"/>
    </row>
    <row r="172" spans="23:39" ht="12.75" customHeight="1" hidden="1">
      <c r="W172" s="423"/>
      <c r="X172" s="423"/>
      <c r="Y172" s="423"/>
      <c r="Z172" s="423"/>
      <c r="AA172" s="423"/>
      <c r="AB172" s="423"/>
      <c r="AM172" s="423"/>
    </row>
    <row r="173" spans="23:39" ht="12.75" customHeight="1" hidden="1">
      <c r="W173" s="423"/>
      <c r="X173" s="423"/>
      <c r="Y173" s="423"/>
      <c r="Z173" s="423"/>
      <c r="AA173" s="423"/>
      <c r="AB173" s="423"/>
      <c r="AM173" s="423"/>
    </row>
    <row r="174" spans="23:39" ht="12.75" customHeight="1" hidden="1">
      <c r="W174" s="423"/>
      <c r="X174" s="423"/>
      <c r="Y174" s="423"/>
      <c r="Z174" s="423"/>
      <c r="AA174" s="423"/>
      <c r="AB174" s="423"/>
      <c r="AM174" s="423"/>
    </row>
    <row r="175" spans="23:39" ht="12.75" customHeight="1" hidden="1">
      <c r="W175" s="423"/>
      <c r="X175" s="423"/>
      <c r="Y175" s="423"/>
      <c r="Z175" s="423"/>
      <c r="AA175" s="423"/>
      <c r="AB175" s="423"/>
      <c r="AM175" s="423"/>
    </row>
    <row r="176" spans="23:39" ht="12.75" customHeight="1" hidden="1">
      <c r="W176" s="423"/>
      <c r="X176" s="423"/>
      <c r="Y176" s="423"/>
      <c r="Z176" s="423"/>
      <c r="AA176" s="423"/>
      <c r="AB176" s="423"/>
      <c r="AM176" s="423"/>
    </row>
    <row r="177" spans="23:39" ht="12.75" customHeight="1" hidden="1">
      <c r="W177" s="423"/>
      <c r="X177" s="423"/>
      <c r="Y177" s="423"/>
      <c r="Z177" s="423"/>
      <c r="AA177" s="423"/>
      <c r="AB177" s="423"/>
      <c r="AM177" s="423"/>
    </row>
    <row r="178" spans="23:39" ht="12.75" customHeight="1" hidden="1">
      <c r="W178" s="423"/>
      <c r="X178" s="423"/>
      <c r="Y178" s="423"/>
      <c r="Z178" s="423"/>
      <c r="AA178" s="423"/>
      <c r="AB178" s="423"/>
      <c r="AM178" s="423"/>
    </row>
    <row r="179" spans="23:39" ht="12.75" customHeight="1" hidden="1">
      <c r="W179" s="423"/>
      <c r="X179" s="423"/>
      <c r="Y179" s="423"/>
      <c r="Z179" s="423"/>
      <c r="AA179" s="423"/>
      <c r="AB179" s="423"/>
      <c r="AM179" s="423"/>
    </row>
    <row r="180" spans="23:39" ht="12.75" customHeight="1" hidden="1">
      <c r="W180" s="423"/>
      <c r="X180" s="423"/>
      <c r="Y180" s="423"/>
      <c r="Z180" s="423"/>
      <c r="AA180" s="423"/>
      <c r="AB180" s="423"/>
      <c r="AM180" s="423"/>
    </row>
    <row r="181" spans="23:39" ht="12.75" customHeight="1" hidden="1">
      <c r="W181" s="423"/>
      <c r="X181" s="423"/>
      <c r="Y181" s="423"/>
      <c r="Z181" s="423"/>
      <c r="AA181" s="423"/>
      <c r="AB181" s="423"/>
      <c r="AM181" s="423"/>
    </row>
    <row r="182" spans="23:39" ht="12.75" customHeight="1" hidden="1">
      <c r="W182" s="423"/>
      <c r="X182" s="423"/>
      <c r="Y182" s="423"/>
      <c r="Z182" s="423"/>
      <c r="AA182" s="423"/>
      <c r="AB182" s="423"/>
      <c r="AM182" s="423"/>
    </row>
    <row r="183" spans="23:28" ht="12.75" customHeight="1" hidden="1">
      <c r="W183" s="423"/>
      <c r="X183" s="423"/>
      <c r="Y183" s="423"/>
      <c r="Z183" s="423"/>
      <c r="AA183" s="423"/>
      <c r="AB183" s="423"/>
    </row>
    <row r="184" spans="23:28" ht="12.75" customHeight="1" hidden="1">
      <c r="W184" s="423"/>
      <c r="X184" s="423"/>
      <c r="Y184" s="423"/>
      <c r="Z184" s="423"/>
      <c r="AA184" s="423"/>
      <c r="AB184" s="423"/>
    </row>
    <row r="185" spans="23:28" ht="12.75" customHeight="1" hidden="1">
      <c r="W185" s="423"/>
      <c r="X185" s="423"/>
      <c r="Y185" s="423"/>
      <c r="Z185" s="423"/>
      <c r="AA185" s="423"/>
      <c r="AB185" s="423"/>
    </row>
    <row r="186" spans="23:28" ht="12.75" customHeight="1" hidden="1">
      <c r="W186" s="423"/>
      <c r="X186" s="423"/>
      <c r="Y186" s="423"/>
      <c r="Z186" s="423"/>
      <c r="AA186" s="423"/>
      <c r="AB186" s="423"/>
    </row>
    <row r="187" spans="23:28" ht="12.75" customHeight="1" hidden="1">
      <c r="W187" s="423"/>
      <c r="X187" s="423"/>
      <c r="Y187" s="423"/>
      <c r="Z187" s="423"/>
      <c r="AA187" s="423"/>
      <c r="AB187" s="423"/>
    </row>
    <row r="188" spans="23:28" ht="12.75" customHeight="1" hidden="1">
      <c r="W188" s="423"/>
      <c r="X188" s="423"/>
      <c r="Y188" s="423"/>
      <c r="Z188" s="423"/>
      <c r="AA188" s="423"/>
      <c r="AB188" s="423"/>
    </row>
    <row r="189" spans="23:28" ht="12.75" customHeight="1" hidden="1">
      <c r="W189" s="423"/>
      <c r="X189" s="423"/>
      <c r="Y189" s="423"/>
      <c r="Z189" s="423"/>
      <c r="AA189" s="423"/>
      <c r="AB189" s="423"/>
    </row>
    <row r="190" spans="23:28" ht="12.75" customHeight="1" hidden="1">
      <c r="W190" s="423"/>
      <c r="X190" s="423"/>
      <c r="Y190" s="423"/>
      <c r="Z190" s="423"/>
      <c r="AA190" s="423"/>
      <c r="AB190" s="423"/>
    </row>
    <row r="191" spans="23:28" ht="12.75" customHeight="1" hidden="1">
      <c r="W191" s="423"/>
      <c r="X191" s="423"/>
      <c r="Y191" s="423"/>
      <c r="Z191" s="423"/>
      <c r="AA191" s="423"/>
      <c r="AB191" s="423"/>
    </row>
    <row r="192" spans="23:28" ht="12.75" customHeight="1" hidden="1">
      <c r="W192" s="423"/>
      <c r="X192" s="423"/>
      <c r="Y192" s="423"/>
      <c r="Z192" s="423"/>
      <c r="AA192" s="423"/>
      <c r="AB192" s="423"/>
    </row>
    <row r="193" spans="23:28" ht="12.75" customHeight="1" hidden="1">
      <c r="W193" s="423"/>
      <c r="X193" s="423"/>
      <c r="Y193" s="423"/>
      <c r="Z193" s="423"/>
      <c r="AA193" s="423"/>
      <c r="AB193" s="423"/>
    </row>
    <row r="194" spans="23:28" ht="12.75" customHeight="1" hidden="1">
      <c r="W194" s="423"/>
      <c r="X194" s="423"/>
      <c r="Y194" s="423"/>
      <c r="Z194" s="423"/>
      <c r="AA194" s="423"/>
      <c r="AB194" s="423"/>
    </row>
    <row r="195" spans="23:28" ht="12.75" customHeight="1" hidden="1">
      <c r="W195" s="423"/>
      <c r="X195" s="423"/>
      <c r="Y195" s="423"/>
      <c r="Z195" s="423"/>
      <c r="AA195" s="423"/>
      <c r="AB195" s="423"/>
    </row>
    <row r="196" spans="23:28" ht="12.75" customHeight="1" hidden="1">
      <c r="W196" s="423"/>
      <c r="X196" s="423"/>
      <c r="Y196" s="423"/>
      <c r="Z196" s="423"/>
      <c r="AA196" s="423"/>
      <c r="AB196" s="423"/>
    </row>
    <row r="197" spans="23:28" ht="12.75" customHeight="1" hidden="1">
      <c r="W197" s="423"/>
      <c r="X197" s="423"/>
      <c r="Y197" s="423"/>
      <c r="Z197" s="423"/>
      <c r="AA197" s="423"/>
      <c r="AB197" s="423"/>
    </row>
    <row r="198" spans="23:28" ht="12.75" customHeight="1" hidden="1">
      <c r="W198" s="423"/>
      <c r="X198" s="423"/>
      <c r="Y198" s="423"/>
      <c r="Z198" s="423"/>
      <c r="AA198" s="423"/>
      <c r="AB198" s="423"/>
    </row>
    <row r="199" spans="23:28" ht="12.75" customHeight="1" hidden="1">
      <c r="W199" s="423"/>
      <c r="X199" s="423"/>
      <c r="Y199" s="423"/>
      <c r="Z199" s="423"/>
      <c r="AA199" s="423"/>
      <c r="AB199" s="423"/>
    </row>
    <row r="200" spans="23:28" ht="12.75" customHeight="1" hidden="1">
      <c r="W200" s="423"/>
      <c r="X200" s="423"/>
      <c r="Y200" s="423"/>
      <c r="Z200" s="423"/>
      <c r="AA200" s="423"/>
      <c r="AB200" s="423"/>
    </row>
    <row r="201" spans="23:28" ht="16.5" customHeight="1" hidden="1">
      <c r="W201" s="423"/>
      <c r="X201" s="423"/>
      <c r="Y201" s="423"/>
      <c r="Z201" s="423"/>
      <c r="AA201" s="423"/>
      <c r="AB201" s="423"/>
    </row>
    <row r="202" spans="23:28" ht="16.5" customHeight="1" hidden="1">
      <c r="W202" s="423"/>
      <c r="X202" s="423"/>
      <c r="Y202" s="423"/>
      <c r="Z202" s="423"/>
      <c r="AA202" s="423"/>
      <c r="AB202" s="423"/>
    </row>
    <row r="203" spans="23:28" ht="16.5" customHeight="1" hidden="1">
      <c r="W203" s="423"/>
      <c r="X203" s="423"/>
      <c r="Y203" s="423"/>
      <c r="Z203" s="423"/>
      <c r="AA203" s="423"/>
      <c r="AB203" s="423"/>
    </row>
    <row r="204" spans="23:28" ht="16.5" customHeight="1" hidden="1">
      <c r="W204" s="423"/>
      <c r="X204" s="423"/>
      <c r="Y204" s="423"/>
      <c r="Z204" s="423"/>
      <c r="AA204" s="423"/>
      <c r="AB204" s="423"/>
    </row>
    <row r="205" spans="23:28" ht="16.5" customHeight="1" hidden="1">
      <c r="W205" s="423"/>
      <c r="X205" s="423"/>
      <c r="Y205" s="423"/>
      <c r="Z205" s="423"/>
      <c r="AA205" s="423"/>
      <c r="AB205" s="423"/>
    </row>
    <row r="206" spans="23:28" ht="16.5" customHeight="1" hidden="1">
      <c r="W206" s="423"/>
      <c r="X206" s="423"/>
      <c r="Y206" s="423"/>
      <c r="Z206" s="423"/>
      <c r="AA206" s="423"/>
      <c r="AB206" s="423"/>
    </row>
    <row r="207" spans="23:28" ht="16.5" customHeight="1" hidden="1">
      <c r="W207" s="423"/>
      <c r="X207" s="423"/>
      <c r="Y207" s="423"/>
      <c r="Z207" s="423"/>
      <c r="AA207" s="423"/>
      <c r="AB207" s="423"/>
    </row>
    <row r="208" spans="23:28" ht="16.5" customHeight="1" hidden="1">
      <c r="W208" s="423"/>
      <c r="X208" s="423"/>
      <c r="Y208" s="423"/>
      <c r="Z208" s="423"/>
      <c r="AA208" s="423"/>
      <c r="AB208" s="423"/>
    </row>
    <row r="209" spans="23:28" ht="16.5" customHeight="1" hidden="1">
      <c r="W209" s="423"/>
      <c r="X209" s="423"/>
      <c r="Y209" s="423"/>
      <c r="Z209" s="423"/>
      <c r="AA209" s="423"/>
      <c r="AB209" s="423"/>
    </row>
    <row r="210" spans="23:28" ht="16.5" customHeight="1" hidden="1">
      <c r="W210" s="423"/>
      <c r="X210" s="423"/>
      <c r="Y210" s="423"/>
      <c r="Z210" s="423"/>
      <c r="AA210" s="423"/>
      <c r="AB210" s="423"/>
    </row>
    <row r="211" spans="23:28" ht="16.5" customHeight="1" hidden="1">
      <c r="W211" s="423"/>
      <c r="X211" s="423"/>
      <c r="Y211" s="423"/>
      <c r="Z211" s="423"/>
      <c r="AA211" s="423"/>
      <c r="AB211" s="423"/>
    </row>
    <row r="212" spans="23:28" ht="16.5" customHeight="1" hidden="1">
      <c r="W212" s="423"/>
      <c r="X212" s="423"/>
      <c r="Y212" s="423"/>
      <c r="Z212" s="423"/>
      <c r="AA212" s="423"/>
      <c r="AB212" s="423"/>
    </row>
    <row r="213" spans="23:28" ht="16.5" customHeight="1" hidden="1">
      <c r="W213" s="423"/>
      <c r="X213" s="423"/>
      <c r="Y213" s="423"/>
      <c r="Z213" s="423"/>
      <c r="AA213" s="423"/>
      <c r="AB213" s="423"/>
    </row>
    <row r="214" spans="23:28" ht="16.5" customHeight="1" hidden="1">
      <c r="W214" s="423"/>
      <c r="X214" s="423"/>
      <c r="Y214" s="423"/>
      <c r="Z214" s="423"/>
      <c r="AA214" s="423"/>
      <c r="AB214" s="423"/>
    </row>
    <row r="215" spans="23:28" ht="16.5" customHeight="1" hidden="1">
      <c r="W215" s="423"/>
      <c r="X215" s="423"/>
      <c r="Y215" s="423"/>
      <c r="Z215" s="423"/>
      <c r="AA215" s="423"/>
      <c r="AB215" s="423"/>
    </row>
    <row r="216" spans="23:28" ht="16.5" customHeight="1" hidden="1">
      <c r="W216" s="423"/>
      <c r="X216" s="423"/>
      <c r="Y216" s="423"/>
      <c r="Z216" s="423"/>
      <c r="AA216" s="423"/>
      <c r="AB216" s="423"/>
    </row>
    <row r="217" spans="23:28" ht="16.5" customHeight="1" hidden="1">
      <c r="W217" s="423"/>
      <c r="X217" s="423"/>
      <c r="Y217" s="423"/>
      <c r="Z217" s="423"/>
      <c r="AA217" s="423"/>
      <c r="AB217" s="423"/>
    </row>
    <row r="218" spans="23:28" ht="16.5" customHeight="1" hidden="1">
      <c r="W218" s="423"/>
      <c r="X218" s="423"/>
      <c r="Y218" s="423"/>
      <c r="Z218" s="423"/>
      <c r="AA218" s="423"/>
      <c r="AB218" s="423"/>
    </row>
    <row r="219" spans="23:28" ht="16.5" customHeight="1" hidden="1">
      <c r="W219" s="423"/>
      <c r="X219" s="423"/>
      <c r="Y219" s="423"/>
      <c r="Z219" s="423"/>
      <c r="AA219" s="423"/>
      <c r="AB219" s="423"/>
    </row>
    <row r="220" spans="23:28" ht="16.5" customHeight="1" hidden="1">
      <c r="W220" s="423"/>
      <c r="X220" s="423"/>
      <c r="Y220" s="423"/>
      <c r="Z220" s="423"/>
      <c r="AA220" s="423"/>
      <c r="AB220" s="423"/>
    </row>
    <row r="221" spans="23:28" ht="16.5" customHeight="1" hidden="1">
      <c r="W221" s="423"/>
      <c r="X221" s="423"/>
      <c r="Y221" s="423"/>
      <c r="Z221" s="423"/>
      <c r="AA221" s="423"/>
      <c r="AB221" s="423"/>
    </row>
    <row r="222" spans="23:28" ht="16.5" customHeight="1" hidden="1">
      <c r="W222" s="423"/>
      <c r="X222" s="423"/>
      <c r="Y222" s="423"/>
      <c r="Z222" s="423"/>
      <c r="AA222" s="423"/>
      <c r="AB222" s="423"/>
    </row>
    <row r="223" spans="23:28" ht="16.5" customHeight="1" hidden="1">
      <c r="W223" s="423"/>
      <c r="X223" s="423"/>
      <c r="Y223" s="423"/>
      <c r="Z223" s="423"/>
      <c r="AA223" s="423"/>
      <c r="AB223" s="423"/>
    </row>
    <row r="224" spans="23:28" ht="16.5" customHeight="1" hidden="1">
      <c r="W224" s="423"/>
      <c r="X224" s="423"/>
      <c r="Y224" s="423"/>
      <c r="Z224" s="423"/>
      <c r="AA224" s="423"/>
      <c r="AB224" s="423"/>
    </row>
    <row r="225" spans="23:28" ht="16.5" customHeight="1" hidden="1">
      <c r="W225" s="423"/>
      <c r="X225" s="423"/>
      <c r="Y225" s="423"/>
      <c r="Z225" s="423"/>
      <c r="AA225" s="423"/>
      <c r="AB225" s="423"/>
    </row>
    <row r="226" spans="23:28" ht="16.5" customHeight="1" hidden="1">
      <c r="W226" s="423"/>
      <c r="X226" s="423"/>
      <c r="Y226" s="423"/>
      <c r="Z226" s="423"/>
      <c r="AA226" s="423"/>
      <c r="AB226" s="423"/>
    </row>
    <row r="227" spans="23:28" ht="16.5" customHeight="1" hidden="1">
      <c r="W227" s="423"/>
      <c r="X227" s="423"/>
      <c r="Y227" s="423"/>
      <c r="Z227" s="423"/>
      <c r="AA227" s="423"/>
      <c r="AB227" s="423"/>
    </row>
    <row r="228" spans="23:28" ht="16.5" customHeight="1" hidden="1">
      <c r="W228" s="423"/>
      <c r="X228" s="423"/>
      <c r="Y228" s="423"/>
      <c r="Z228" s="423"/>
      <c r="AA228" s="423"/>
      <c r="AB228" s="423"/>
    </row>
    <row r="229" spans="23:28" ht="16.5" customHeight="1" hidden="1">
      <c r="W229" s="423"/>
      <c r="X229" s="423"/>
      <c r="Y229" s="423"/>
      <c r="Z229" s="423"/>
      <c r="AA229" s="423"/>
      <c r="AB229" s="423"/>
    </row>
    <row r="230" spans="23:28" ht="16.5" customHeight="1" hidden="1">
      <c r="W230" s="423"/>
      <c r="X230" s="423"/>
      <c r="Y230" s="423"/>
      <c r="Z230" s="423"/>
      <c r="AA230" s="423"/>
      <c r="AB230" s="423"/>
    </row>
    <row r="231" spans="23:28" ht="16.5" customHeight="1" hidden="1">
      <c r="W231" s="423"/>
      <c r="X231" s="423"/>
      <c r="Y231" s="423"/>
      <c r="Z231" s="423"/>
      <c r="AA231" s="423"/>
      <c r="AB231" s="423"/>
    </row>
    <row r="232" spans="23:28" ht="16.5" customHeight="1" hidden="1">
      <c r="W232" s="423"/>
      <c r="X232" s="423"/>
      <c r="Y232" s="423"/>
      <c r="Z232" s="423"/>
      <c r="AA232" s="423"/>
      <c r="AB232" s="423"/>
    </row>
    <row r="233" spans="23:28" ht="16.5" customHeight="1" hidden="1">
      <c r="W233" s="423"/>
      <c r="X233" s="423"/>
      <c r="Y233" s="423"/>
      <c r="Z233" s="423"/>
      <c r="AA233" s="423"/>
      <c r="AB233" s="423"/>
    </row>
    <row r="234" spans="23:28" ht="16.5" customHeight="1" hidden="1">
      <c r="W234" s="423"/>
      <c r="X234" s="423"/>
      <c r="Y234" s="423"/>
      <c r="Z234" s="423"/>
      <c r="AA234" s="423"/>
      <c r="AB234" s="423"/>
    </row>
    <row r="235" spans="23:28" ht="16.5" customHeight="1" hidden="1">
      <c r="W235" s="423"/>
      <c r="X235" s="423"/>
      <c r="Y235" s="423"/>
      <c r="Z235" s="423"/>
      <c r="AA235" s="423"/>
      <c r="AB235" s="423"/>
    </row>
    <row r="236" spans="23:28" ht="16.5" customHeight="1" hidden="1">
      <c r="W236" s="423"/>
      <c r="X236" s="423"/>
      <c r="Y236" s="423"/>
      <c r="Z236" s="423"/>
      <c r="AA236" s="423"/>
      <c r="AB236" s="423"/>
    </row>
    <row r="237" spans="23:28" ht="16.5" customHeight="1" hidden="1">
      <c r="W237" s="423"/>
      <c r="X237" s="423"/>
      <c r="Y237" s="423"/>
      <c r="Z237" s="423"/>
      <c r="AA237" s="423"/>
      <c r="AB237" s="423"/>
    </row>
    <row r="238" spans="23:28" ht="16.5" customHeight="1" hidden="1">
      <c r="W238" s="423"/>
      <c r="X238" s="423"/>
      <c r="Y238" s="423"/>
      <c r="Z238" s="423"/>
      <c r="AA238" s="423"/>
      <c r="AB238" s="423"/>
    </row>
    <row r="239" spans="23:28" ht="16.5" customHeight="1" hidden="1">
      <c r="W239" s="423"/>
      <c r="X239" s="423"/>
      <c r="Y239" s="423"/>
      <c r="Z239" s="423"/>
      <c r="AA239" s="423"/>
      <c r="AB239" s="423"/>
    </row>
    <row r="240" spans="23:28" ht="16.5" customHeight="1" hidden="1">
      <c r="W240" s="423"/>
      <c r="X240" s="423"/>
      <c r="Y240" s="423"/>
      <c r="Z240" s="423"/>
      <c r="AA240" s="423"/>
      <c r="AB240" s="423"/>
    </row>
    <row r="241" spans="23:28" ht="16.5" customHeight="1" hidden="1">
      <c r="W241" s="423"/>
      <c r="X241" s="423"/>
      <c r="Y241" s="423"/>
      <c r="Z241" s="423"/>
      <c r="AA241" s="423"/>
      <c r="AB241" s="423"/>
    </row>
    <row r="242" spans="23:28" ht="16.5" customHeight="1" hidden="1">
      <c r="W242" s="423"/>
      <c r="X242" s="423"/>
      <c r="Y242" s="423"/>
      <c r="Z242" s="423"/>
      <c r="AA242" s="423"/>
      <c r="AB242" s="423"/>
    </row>
    <row r="243" spans="23:28" ht="16.5" customHeight="1" hidden="1">
      <c r="W243" s="423"/>
      <c r="X243" s="423"/>
      <c r="Y243" s="423"/>
      <c r="Z243" s="423"/>
      <c r="AA243" s="423"/>
      <c r="AB243" s="423"/>
    </row>
    <row r="244" spans="23:28" ht="16.5" customHeight="1" hidden="1">
      <c r="W244" s="423"/>
      <c r="X244" s="423"/>
      <c r="Y244" s="423"/>
      <c r="Z244" s="423"/>
      <c r="AA244" s="423"/>
      <c r="AB244" s="423"/>
    </row>
    <row r="245" spans="23:28" ht="16.5" customHeight="1" hidden="1">
      <c r="W245" s="423"/>
      <c r="X245" s="423"/>
      <c r="Y245" s="423"/>
      <c r="Z245" s="423"/>
      <c r="AA245" s="423"/>
      <c r="AB245" s="423"/>
    </row>
    <row r="246" spans="23:28" ht="16.5" customHeight="1" hidden="1">
      <c r="W246" s="423"/>
      <c r="X246" s="423"/>
      <c r="Y246" s="423"/>
      <c r="Z246" s="423"/>
      <c r="AA246" s="423"/>
      <c r="AB246" s="423"/>
    </row>
    <row r="247" spans="23:28" ht="16.5" customHeight="1" hidden="1">
      <c r="W247" s="423"/>
      <c r="X247" s="423"/>
      <c r="Y247" s="423"/>
      <c r="Z247" s="423"/>
      <c r="AA247" s="423"/>
      <c r="AB247" s="423"/>
    </row>
    <row r="248" spans="23:28" ht="16.5" customHeight="1" hidden="1">
      <c r="W248" s="423"/>
      <c r="X248" s="423"/>
      <c r="Y248" s="423"/>
      <c r="Z248" s="423"/>
      <c r="AA248" s="423"/>
      <c r="AB248" s="423"/>
    </row>
    <row r="249" spans="23:28" ht="16.5" customHeight="1" hidden="1">
      <c r="W249" s="423"/>
      <c r="X249" s="423"/>
      <c r="Y249" s="423"/>
      <c r="Z249" s="423"/>
      <c r="AA249" s="423"/>
      <c r="AB249" s="423"/>
    </row>
    <row r="250" spans="23:28" ht="16.5" customHeight="1" hidden="1">
      <c r="W250" s="423"/>
      <c r="X250" s="423"/>
      <c r="Y250" s="423"/>
      <c r="Z250" s="423"/>
      <c r="AA250" s="423"/>
      <c r="AB250" s="423"/>
    </row>
    <row r="251" spans="23:28" ht="16.5" customHeight="1" hidden="1">
      <c r="W251" s="423"/>
      <c r="X251" s="423"/>
      <c r="Y251" s="423"/>
      <c r="Z251" s="423"/>
      <c r="AA251" s="423"/>
      <c r="AB251" s="423"/>
    </row>
    <row r="252" spans="23:28" ht="16.5" customHeight="1" hidden="1">
      <c r="W252" s="423"/>
      <c r="X252" s="423"/>
      <c r="Y252" s="423"/>
      <c r="Z252" s="423"/>
      <c r="AA252" s="423"/>
      <c r="AB252" s="423"/>
    </row>
    <row r="253" spans="23:28" ht="16.5" customHeight="1" hidden="1">
      <c r="W253" s="423"/>
      <c r="X253" s="423"/>
      <c r="Y253" s="423"/>
      <c r="Z253" s="423"/>
      <c r="AA253" s="423"/>
      <c r="AB253" s="423"/>
    </row>
    <row r="254" spans="23:28" ht="16.5" customHeight="1" hidden="1">
      <c r="W254" s="423"/>
      <c r="X254" s="423"/>
      <c r="Y254" s="423"/>
      <c r="Z254" s="423"/>
      <c r="AA254" s="423"/>
      <c r="AB254" s="423"/>
    </row>
    <row r="255" spans="23:28" ht="16.5" customHeight="1" hidden="1">
      <c r="W255" s="423"/>
      <c r="X255" s="423"/>
      <c r="Y255" s="423"/>
      <c r="Z255" s="423"/>
      <c r="AA255" s="423"/>
      <c r="AB255" s="423"/>
    </row>
    <row r="256" spans="23:28" ht="16.5" customHeight="1" hidden="1">
      <c r="W256" s="423"/>
      <c r="X256" s="423"/>
      <c r="Y256" s="423"/>
      <c r="Z256" s="423"/>
      <c r="AA256" s="423"/>
      <c r="AB256" s="423"/>
    </row>
    <row r="257" spans="23:28" ht="16.5" customHeight="1" hidden="1">
      <c r="W257" s="423"/>
      <c r="X257" s="423"/>
      <c r="Y257" s="423"/>
      <c r="Z257" s="423"/>
      <c r="AA257" s="423"/>
      <c r="AB257" s="423"/>
    </row>
    <row r="258" spans="23:28" ht="16.5" customHeight="1" hidden="1">
      <c r="W258" s="423"/>
      <c r="X258" s="423"/>
      <c r="Y258" s="423"/>
      <c r="Z258" s="423"/>
      <c r="AA258" s="423"/>
      <c r="AB258" s="423"/>
    </row>
    <row r="259" spans="23:28" ht="16.5" customHeight="1" hidden="1">
      <c r="W259" s="423"/>
      <c r="X259" s="423"/>
      <c r="Y259" s="423"/>
      <c r="Z259" s="423"/>
      <c r="AA259" s="423"/>
      <c r="AB259" s="423"/>
    </row>
    <row r="260" spans="23:28" ht="16.5" customHeight="1" hidden="1">
      <c r="W260" s="423"/>
      <c r="X260" s="423"/>
      <c r="Y260" s="423"/>
      <c r="Z260" s="423"/>
      <c r="AA260" s="423"/>
      <c r="AB260" s="423"/>
    </row>
    <row r="261" spans="23:28" ht="16.5" customHeight="1" hidden="1">
      <c r="W261" s="423"/>
      <c r="X261" s="423"/>
      <c r="Y261" s="423"/>
      <c r="Z261" s="423"/>
      <c r="AA261" s="423"/>
      <c r="AB261" s="423"/>
    </row>
    <row r="262" spans="23:28" ht="16.5" customHeight="1" hidden="1">
      <c r="W262" s="423"/>
      <c r="X262" s="423"/>
      <c r="Y262" s="423"/>
      <c r="Z262" s="423"/>
      <c r="AA262" s="423"/>
      <c r="AB262" s="423"/>
    </row>
    <row r="263" spans="23:28" ht="16.5" customHeight="1" hidden="1">
      <c r="W263" s="423"/>
      <c r="X263" s="423"/>
      <c r="Y263" s="423"/>
      <c r="Z263" s="423"/>
      <c r="AA263" s="423"/>
      <c r="AB263" s="423"/>
    </row>
    <row r="264" spans="23:28" ht="16.5" customHeight="1" hidden="1">
      <c r="W264" s="423"/>
      <c r="X264" s="423"/>
      <c r="Y264" s="423"/>
      <c r="Z264" s="423"/>
      <c r="AA264" s="423"/>
      <c r="AB264" s="423"/>
    </row>
    <row r="265" spans="23:28" ht="16.5" customHeight="1" hidden="1">
      <c r="W265" s="423"/>
      <c r="X265" s="423"/>
      <c r="Y265" s="423"/>
      <c r="Z265" s="423"/>
      <c r="AA265" s="423"/>
      <c r="AB265" s="423"/>
    </row>
    <row r="266" spans="23:28" ht="16.5" customHeight="1" hidden="1">
      <c r="W266" s="423"/>
      <c r="X266" s="423"/>
      <c r="Y266" s="423"/>
      <c r="Z266" s="423"/>
      <c r="AA266" s="423"/>
      <c r="AB266" s="423"/>
    </row>
    <row r="267" spans="23:28" ht="16.5" customHeight="1" hidden="1">
      <c r="W267" s="423"/>
      <c r="X267" s="423"/>
      <c r="Y267" s="423"/>
      <c r="Z267" s="423"/>
      <c r="AA267" s="423"/>
      <c r="AB267" s="423"/>
    </row>
  </sheetData>
  <sheetProtection password="C882" sheet="1" objects="1" scenarios="1" selectLockedCells="1"/>
  <mergeCells count="59">
    <mergeCell ref="Z6:Z7"/>
    <mergeCell ref="AK20:AN20"/>
    <mergeCell ref="AA8:AA9"/>
    <mergeCell ref="Z8:Z9"/>
    <mergeCell ref="AB8:AD9"/>
    <mergeCell ref="W16:AA17"/>
    <mergeCell ref="AE8:AE9"/>
    <mergeCell ref="AB14:AD15"/>
    <mergeCell ref="K22:K23"/>
    <mergeCell ref="L22:L23"/>
    <mergeCell ref="AF8:AH8"/>
    <mergeCell ref="AY15:AZ16"/>
    <mergeCell ref="AC12:AD12"/>
    <mergeCell ref="AK23:AN23"/>
    <mergeCell ref="AJ17:AJ18"/>
    <mergeCell ref="AK17:AM17"/>
    <mergeCell ref="AO17:AO19"/>
    <mergeCell ref="BA4:BB4"/>
    <mergeCell ref="AA6:AA7"/>
    <mergeCell ref="BB5:BC6"/>
    <mergeCell ref="AX14:AY14"/>
    <mergeCell ref="AJ7:AN7"/>
    <mergeCell ref="AB7:AD7"/>
    <mergeCell ref="AP3:AP6"/>
    <mergeCell ref="AH9:AI9"/>
    <mergeCell ref="AE14:AE15"/>
    <mergeCell ref="W30:AA31"/>
    <mergeCell ref="W32:X32"/>
    <mergeCell ref="T20:T21"/>
    <mergeCell ref="U20:U21"/>
    <mergeCell ref="R24:V24"/>
    <mergeCell ref="R25:V27"/>
    <mergeCell ref="U22:U23"/>
    <mergeCell ref="V22:V23"/>
    <mergeCell ref="V20:V21"/>
    <mergeCell ref="H25:L27"/>
    <mergeCell ref="H24:L24"/>
    <mergeCell ref="AR3:AW3"/>
    <mergeCell ref="M25:Q27"/>
    <mergeCell ref="Q20:Q21"/>
    <mergeCell ref="P22:P23"/>
    <mergeCell ref="Q22:Q23"/>
    <mergeCell ref="AO23:AO24"/>
    <mergeCell ref="AO20:AO21"/>
    <mergeCell ref="M24:Q24"/>
    <mergeCell ref="C1:D1"/>
    <mergeCell ref="P20:P21"/>
    <mergeCell ref="J20:J21"/>
    <mergeCell ref="K20:K21"/>
    <mergeCell ref="L20:L21"/>
    <mergeCell ref="O20:O21"/>
    <mergeCell ref="AK1:AO1"/>
    <mergeCell ref="AJ13:AJ14"/>
    <mergeCell ref="AO13:AO15"/>
    <mergeCell ref="AK2:AN2"/>
    <mergeCell ref="AO5:AO6"/>
    <mergeCell ref="AK10:AM10"/>
    <mergeCell ref="AN10:AN11"/>
    <mergeCell ref="AK13:AM13"/>
  </mergeCells>
  <printOptions horizontalCentered="1"/>
  <pageMargins left="0.9737007874015748" right="0.3937007874015748" top="0.5905511811023623" bottom="0.5905511811023623" header="0" footer="0"/>
  <pageSetup horizontalDpi="600" verticalDpi="600" orientation="landscape" paperSize="9" scale="73" r:id="rId1"/>
  <colBreaks count="9" manualBreakCount="9">
    <brk id="7" max="51" man="1"/>
    <brk id="12" max="65535" man="1"/>
    <brk id="17" max="65535" man="1"/>
    <brk id="22" max="65535" man="1"/>
    <brk id="27" max="65535" man="1"/>
    <brk id="31" max="65535" man="1"/>
    <brk id="35" max="65535" man="1"/>
    <brk id="42" max="51" man="1"/>
    <brk id="4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0">
    <pageSetUpPr fitToPage="1"/>
  </sheetPr>
  <dimension ref="B1:K51"/>
  <sheetViews>
    <sheetView showGridLines="0" zoomScale="85" zoomScaleNormal="85" zoomScaleSheetLayoutView="50" workbookViewId="0" topLeftCell="A1">
      <selection activeCell="H28" sqref="H28"/>
    </sheetView>
  </sheetViews>
  <sheetFormatPr defaultColWidth="11.421875" defaultRowHeight="12.75" zeroHeight="1"/>
  <cols>
    <col min="1" max="1" width="1.7109375" style="127" customWidth="1"/>
    <col min="2" max="2" width="16.7109375" style="12" customWidth="1"/>
    <col min="3" max="3" width="25.57421875" style="12" customWidth="1"/>
    <col min="4" max="4" width="13.7109375" style="12" customWidth="1"/>
    <col min="5" max="5" width="18.7109375" style="12" customWidth="1"/>
    <col min="6" max="6" width="16.00390625" style="12" customWidth="1"/>
    <col min="7" max="7" width="13.421875" style="12" customWidth="1"/>
    <col min="8" max="10" width="17.7109375" style="12" customWidth="1"/>
    <col min="11" max="11" width="19.7109375" style="12" customWidth="1"/>
    <col min="12" max="12" width="1.7109375" style="127" customWidth="1"/>
    <col min="13" max="255" width="11.421875" style="43" hidden="1" customWidth="1"/>
    <col min="256" max="16384" width="7.8515625" style="43" hidden="1" customWidth="1"/>
  </cols>
  <sheetData>
    <row r="1" spans="2:11" ht="56.25" customHeight="1">
      <c r="B1" s="73" t="s">
        <v>387</v>
      </c>
      <c r="C1" s="69"/>
      <c r="D1" s="69"/>
      <c r="E1" s="69"/>
      <c r="F1" s="69"/>
      <c r="G1" s="69"/>
      <c r="H1" s="69"/>
      <c r="I1" s="69"/>
      <c r="J1" s="69"/>
      <c r="K1" s="70"/>
    </row>
    <row r="2" spans="2:11" ht="3" customHeight="1">
      <c r="B2" s="139"/>
      <c r="C2" s="140"/>
      <c r="D2" s="140"/>
      <c r="E2" s="140"/>
      <c r="F2" s="140"/>
      <c r="G2" s="140"/>
      <c r="H2" s="140"/>
      <c r="I2" s="140"/>
      <c r="J2" s="140"/>
      <c r="K2" s="140"/>
    </row>
    <row r="3" spans="2:11" ht="24" customHeight="1">
      <c r="B3" s="638">
        <f>VCIFM!B4</f>
        <v>0</v>
      </c>
      <c r="C3" s="613"/>
      <c r="D3" s="613"/>
      <c r="E3" s="613"/>
      <c r="F3" s="336"/>
      <c r="G3" s="615">
        <f>VCIFM!G4</f>
        <v>0</v>
      </c>
      <c r="H3" s="615"/>
      <c r="I3" s="337"/>
      <c r="J3" s="613">
        <f>VCIFM!I4</f>
        <v>0</v>
      </c>
      <c r="K3" s="614"/>
    </row>
    <row r="4" spans="2:11" ht="12.75">
      <c r="B4" s="607" t="str">
        <f>VCIFM!B5</f>
        <v>NOMBRE DEL EVALUADO</v>
      </c>
      <c r="C4" s="608"/>
      <c r="D4" s="608"/>
      <c r="E4" s="608"/>
      <c r="F4" s="338"/>
      <c r="G4" s="611" t="str">
        <f>VCIFM!G5</f>
        <v>RFC </v>
      </c>
      <c r="H4" s="611"/>
      <c r="I4" s="339"/>
      <c r="J4" s="611" t="str">
        <f>VCIFM!I5</f>
        <v>CURP  </v>
      </c>
      <c r="K4" s="612"/>
    </row>
    <row r="5" spans="2:11" ht="24" customHeight="1">
      <c r="B5" s="605">
        <f>VCIFM!B6</f>
        <v>0</v>
      </c>
      <c r="C5" s="606"/>
      <c r="D5" s="606"/>
      <c r="E5" s="606"/>
      <c r="F5" s="606"/>
      <c r="G5" s="606"/>
      <c r="H5" s="606"/>
      <c r="I5" s="339"/>
      <c r="J5" s="609">
        <f>VCIFM!K4</f>
        <v>0</v>
      </c>
      <c r="K5" s="610"/>
    </row>
    <row r="6" spans="2:11" ht="12.75">
      <c r="B6" s="607" t="str">
        <f>VCIFM!B7</f>
        <v>DENOMINACIÓN DEL PUESTO</v>
      </c>
      <c r="C6" s="608"/>
      <c r="D6" s="608"/>
      <c r="E6" s="608"/>
      <c r="F6" s="608"/>
      <c r="G6" s="608"/>
      <c r="H6" s="608"/>
      <c r="I6" s="339"/>
      <c r="J6" s="611" t="str">
        <f>VCIFM!K5</f>
        <v>No.de RUSP</v>
      </c>
      <c r="K6" s="612"/>
    </row>
    <row r="7" spans="2:11" ht="33" customHeight="1">
      <c r="B7" s="605">
        <f>VCIFM!G6</f>
        <v>0</v>
      </c>
      <c r="C7" s="606"/>
      <c r="D7" s="606"/>
      <c r="E7" s="606"/>
      <c r="F7" s="340"/>
      <c r="G7" s="606">
        <f>VCIFM!B8</f>
        <v>0</v>
      </c>
      <c r="H7" s="606"/>
      <c r="I7" s="606"/>
      <c r="J7" s="606"/>
      <c r="K7" s="635"/>
    </row>
    <row r="8" spans="2:11" ht="12" customHeight="1">
      <c r="B8" s="633" t="str">
        <f>VCIFM!G7</f>
        <v>NOMBRE DE LA DEPENDENCIA U ÓRGANO ADMINISTRATIVO DESCONCENTRADO</v>
      </c>
      <c r="C8" s="634"/>
      <c r="D8" s="634"/>
      <c r="E8" s="634"/>
      <c r="F8" s="341"/>
      <c r="G8" s="636" t="str">
        <f>VCIFM!B9</f>
        <v>CLAVE Y NOMBRE DE LA UNIDAD ADMINISTRATIVA RESPONSABLE</v>
      </c>
      <c r="H8" s="636"/>
      <c r="I8" s="636"/>
      <c r="J8" s="636"/>
      <c r="K8" s="637"/>
    </row>
    <row r="9" spans="2:11" ht="18.75" customHeight="1">
      <c r="B9" s="616">
        <f>VCIFM!B10</f>
        <v>0</v>
      </c>
      <c r="C9" s="617"/>
      <c r="D9" s="617"/>
      <c r="E9" s="617"/>
      <c r="F9" s="617"/>
      <c r="G9" s="617"/>
      <c r="H9" s="617"/>
      <c r="I9" s="617"/>
      <c r="J9" s="617"/>
      <c r="K9" s="618"/>
    </row>
    <row r="10" spans="2:11" ht="12.75">
      <c r="B10" s="619" t="str">
        <f>VCIFM!B11</f>
        <v>LUGAR y FECHA DE LA APLICACIÓN</v>
      </c>
      <c r="C10" s="620"/>
      <c r="D10" s="620"/>
      <c r="E10" s="620"/>
      <c r="F10" s="620"/>
      <c r="G10" s="620"/>
      <c r="H10" s="620"/>
      <c r="I10" s="620"/>
      <c r="J10" s="620"/>
      <c r="K10" s="621"/>
    </row>
    <row r="11" spans="2:11" ht="2.25" customHeight="1">
      <c r="B11" s="127"/>
      <c r="C11" s="127"/>
      <c r="D11" s="127"/>
      <c r="E11" s="127"/>
      <c r="F11" s="127"/>
      <c r="G11" s="127"/>
      <c r="H11" s="127"/>
      <c r="I11" s="127"/>
      <c r="J11" s="127"/>
      <c r="K11" s="127"/>
    </row>
    <row r="12" spans="2:11" ht="27" customHeight="1">
      <c r="B12" s="626" t="s">
        <v>89</v>
      </c>
      <c r="C12" s="626"/>
      <c r="D12" s="626"/>
      <c r="E12" s="626"/>
      <c r="F12" s="626"/>
      <c r="G12" s="626"/>
      <c r="H12" s="626"/>
      <c r="I12" s="626"/>
      <c r="J12" s="625" t="s">
        <v>118</v>
      </c>
      <c r="K12" s="626"/>
    </row>
    <row r="13" spans="2:11" ht="33" customHeight="1">
      <c r="B13" s="644" t="s">
        <v>337</v>
      </c>
      <c r="C13" s="644"/>
      <c r="D13" s="644"/>
      <c r="E13" s="644"/>
      <c r="F13" s="644"/>
      <c r="G13" s="644"/>
      <c r="H13" s="644"/>
      <c r="I13" s="644"/>
      <c r="J13" s="642"/>
      <c r="K13" s="643"/>
    </row>
    <row r="14" spans="2:11" ht="33" customHeight="1">
      <c r="B14" s="644" t="s">
        <v>335</v>
      </c>
      <c r="C14" s="644"/>
      <c r="D14" s="644"/>
      <c r="E14" s="644"/>
      <c r="F14" s="644"/>
      <c r="G14" s="644"/>
      <c r="H14" s="644"/>
      <c r="I14" s="644"/>
      <c r="J14" s="642"/>
      <c r="K14" s="643"/>
    </row>
    <row r="15" spans="2:11" ht="33" customHeight="1">
      <c r="B15" s="644" t="s">
        <v>349</v>
      </c>
      <c r="C15" s="644"/>
      <c r="D15" s="644"/>
      <c r="E15" s="644"/>
      <c r="F15" s="644"/>
      <c r="G15" s="644"/>
      <c r="H15" s="644"/>
      <c r="I15" s="644"/>
      <c r="J15" s="642"/>
      <c r="K15" s="643"/>
    </row>
    <row r="16" spans="2:11" ht="33" customHeight="1">
      <c r="B16" s="644" t="s">
        <v>336</v>
      </c>
      <c r="C16" s="644"/>
      <c r="D16" s="644"/>
      <c r="E16" s="644"/>
      <c r="F16" s="644"/>
      <c r="G16" s="644"/>
      <c r="H16" s="644"/>
      <c r="I16" s="644"/>
      <c r="J16" s="642"/>
      <c r="K16" s="643"/>
    </row>
    <row r="17" spans="2:11" ht="3" customHeight="1">
      <c r="B17" s="127"/>
      <c r="C17" s="135"/>
      <c r="D17" s="135"/>
      <c r="E17" s="135"/>
      <c r="F17" s="135"/>
      <c r="G17" s="135"/>
      <c r="H17" s="135"/>
      <c r="I17" s="135"/>
      <c r="J17" s="135"/>
      <c r="K17" s="135"/>
    </row>
    <row r="18" spans="2:11" ht="27" customHeight="1">
      <c r="B18" s="645" t="s">
        <v>90</v>
      </c>
      <c r="C18" s="646"/>
      <c r="D18" s="646"/>
      <c r="E18" s="646"/>
      <c r="F18" s="646"/>
      <c r="G18" s="646"/>
      <c r="H18" s="646"/>
      <c r="I18" s="646"/>
      <c r="J18" s="646"/>
      <c r="K18" s="647"/>
    </row>
    <row r="19" spans="2:11" ht="3" customHeight="1">
      <c r="B19" s="127"/>
      <c r="C19" s="135"/>
      <c r="D19" s="135"/>
      <c r="E19" s="135"/>
      <c r="F19" s="135"/>
      <c r="G19" s="135"/>
      <c r="H19" s="135"/>
      <c r="I19" s="135"/>
      <c r="J19" s="135"/>
      <c r="K19" s="135"/>
    </row>
    <row r="20" spans="2:11" ht="33" customHeight="1">
      <c r="B20" s="627" t="s">
        <v>91</v>
      </c>
      <c r="C20" s="628"/>
      <c r="D20" s="628"/>
      <c r="E20" s="628"/>
      <c r="F20" s="628"/>
      <c r="G20" s="629"/>
      <c r="H20" s="645" t="s">
        <v>92</v>
      </c>
      <c r="I20" s="646"/>
      <c r="J20" s="647"/>
      <c r="K20" s="648" t="s">
        <v>93</v>
      </c>
    </row>
    <row r="21" spans="2:11" ht="45">
      <c r="B21" s="630"/>
      <c r="C21" s="631"/>
      <c r="D21" s="631"/>
      <c r="E21" s="631"/>
      <c r="F21" s="631"/>
      <c r="G21" s="632"/>
      <c r="H21" s="54" t="s">
        <v>294</v>
      </c>
      <c r="I21" s="54" t="s">
        <v>13</v>
      </c>
      <c r="J21" s="55" t="s">
        <v>295</v>
      </c>
      <c r="K21" s="649"/>
    </row>
    <row r="22" spans="2:11" ht="79.5" customHeight="1">
      <c r="B22" s="630"/>
      <c r="C22" s="631"/>
      <c r="D22" s="631"/>
      <c r="E22" s="631"/>
      <c r="F22" s="631"/>
      <c r="G22" s="632"/>
      <c r="H22" s="342" t="s">
        <v>362</v>
      </c>
      <c r="I22" s="342" t="s">
        <v>361</v>
      </c>
      <c r="J22" s="342" t="s">
        <v>363</v>
      </c>
      <c r="K22" s="649"/>
    </row>
    <row r="23" spans="2:11" ht="57" customHeight="1">
      <c r="B23" s="86">
        <v>1</v>
      </c>
      <c r="C23" s="622"/>
      <c r="D23" s="623"/>
      <c r="E23" s="623"/>
      <c r="F23" s="623"/>
      <c r="G23" s="624"/>
      <c r="H23" s="8"/>
      <c r="I23" s="8"/>
      <c r="J23" s="8"/>
      <c r="K23" s="343" t="str">
        <f>'tablas de calculo'!BB1</f>
        <v>   </v>
      </c>
    </row>
    <row r="24" spans="2:11" ht="57" customHeight="1">
      <c r="B24" s="86">
        <v>2</v>
      </c>
      <c r="C24" s="622"/>
      <c r="D24" s="623"/>
      <c r="E24" s="623"/>
      <c r="F24" s="623"/>
      <c r="G24" s="624"/>
      <c r="H24" s="8"/>
      <c r="I24" s="8"/>
      <c r="J24" s="8"/>
      <c r="K24" s="343" t="str">
        <f>'tablas de calculo'!BB2</f>
        <v>   </v>
      </c>
    </row>
    <row r="25" spans="2:11" ht="57" customHeight="1">
      <c r="B25" s="86">
        <v>3</v>
      </c>
      <c r="C25" s="622"/>
      <c r="D25" s="623"/>
      <c r="E25" s="623"/>
      <c r="F25" s="623"/>
      <c r="G25" s="624"/>
      <c r="H25" s="8"/>
      <c r="I25" s="8"/>
      <c r="J25" s="8"/>
      <c r="K25" s="343" t="str">
        <f>'tablas de calculo'!BB3</f>
        <v>   </v>
      </c>
    </row>
    <row r="26" spans="2:11" ht="51.75" customHeight="1">
      <c r="B26" s="78"/>
      <c r="C26" s="87"/>
      <c r="D26" s="653" t="s">
        <v>94</v>
      </c>
      <c r="E26" s="653"/>
      <c r="F26" s="653"/>
      <c r="G26" s="653"/>
      <c r="H26" s="653"/>
      <c r="I26" s="653"/>
      <c r="J26" s="654"/>
      <c r="K26" s="343" t="str">
        <f>'tablas de calculo'!BC4</f>
        <v>Verifica el 3° requisito</v>
      </c>
    </row>
    <row r="27" spans="2:11" ht="3" customHeight="1">
      <c r="B27" s="127"/>
      <c r="C27" s="127"/>
      <c r="D27" s="127"/>
      <c r="E27" s="127"/>
      <c r="F27" s="127"/>
      <c r="G27" s="127"/>
      <c r="H27" s="127"/>
      <c r="I27" s="127"/>
      <c r="J27" s="127"/>
      <c r="K27" s="127"/>
    </row>
    <row r="28" spans="2:11" ht="30" customHeight="1">
      <c r="B28" s="344" t="s">
        <v>364</v>
      </c>
      <c r="C28" s="79"/>
      <c r="D28" s="79"/>
      <c r="E28" s="79"/>
      <c r="F28" s="80"/>
      <c r="G28" s="344" t="s">
        <v>388</v>
      </c>
      <c r="H28" s="79"/>
      <c r="I28" s="79"/>
      <c r="J28" s="79"/>
      <c r="K28" s="80"/>
    </row>
    <row r="29" spans="2:11" ht="49.5" customHeight="1">
      <c r="B29" s="593">
        <f>VCIFM!F38</f>
        <v>0</v>
      </c>
      <c r="C29" s="594"/>
      <c r="D29" s="594"/>
      <c r="E29" s="594"/>
      <c r="F29" s="595"/>
      <c r="G29" s="650"/>
      <c r="H29" s="651"/>
      <c r="I29" s="651"/>
      <c r="J29" s="651"/>
      <c r="K29" s="652"/>
    </row>
    <row r="30" spans="2:11" ht="10.5" customHeight="1">
      <c r="B30" s="599" t="s">
        <v>301</v>
      </c>
      <c r="C30" s="600"/>
      <c r="D30" s="600"/>
      <c r="E30" s="600"/>
      <c r="F30" s="601"/>
      <c r="G30" s="602" t="s">
        <v>301</v>
      </c>
      <c r="H30" s="603"/>
      <c r="I30" s="603"/>
      <c r="J30" s="603"/>
      <c r="K30" s="604"/>
    </row>
    <row r="31" spans="2:11" ht="51.75" customHeight="1">
      <c r="B31" s="593">
        <f>VCIFM!F34</f>
        <v>0</v>
      </c>
      <c r="C31" s="594"/>
      <c r="D31" s="594"/>
      <c r="E31" s="594"/>
      <c r="F31" s="595"/>
      <c r="G31" s="596"/>
      <c r="H31" s="597"/>
      <c r="I31" s="597"/>
      <c r="J31" s="597"/>
      <c r="K31" s="598"/>
    </row>
    <row r="32" spans="2:11" ht="10.5" customHeight="1">
      <c r="B32" s="599" t="s">
        <v>302</v>
      </c>
      <c r="C32" s="600"/>
      <c r="D32" s="600"/>
      <c r="E32" s="600"/>
      <c r="F32" s="601"/>
      <c r="G32" s="602" t="s">
        <v>302</v>
      </c>
      <c r="H32" s="603"/>
      <c r="I32" s="603"/>
      <c r="J32" s="603"/>
      <c r="K32" s="604"/>
    </row>
    <row r="33" spans="2:11" ht="57" customHeight="1">
      <c r="B33" s="582"/>
      <c r="C33" s="583"/>
      <c r="D33" s="583"/>
      <c r="E33" s="583"/>
      <c r="F33" s="584"/>
      <c r="G33" s="97"/>
      <c r="H33" s="585"/>
      <c r="I33" s="585"/>
      <c r="J33" s="585"/>
      <c r="K33" s="586"/>
    </row>
    <row r="34" spans="2:11" ht="12.75" customHeight="1">
      <c r="B34" s="587" t="s">
        <v>303</v>
      </c>
      <c r="C34" s="588"/>
      <c r="D34" s="588"/>
      <c r="E34" s="588"/>
      <c r="F34" s="589"/>
      <c r="G34" s="590" t="s">
        <v>303</v>
      </c>
      <c r="H34" s="591"/>
      <c r="I34" s="591"/>
      <c r="J34" s="591"/>
      <c r="K34" s="592"/>
    </row>
    <row r="35" spans="2:11" ht="3" customHeight="1">
      <c r="B35" s="315"/>
      <c r="C35" s="315"/>
      <c r="D35" s="315"/>
      <c r="E35" s="315"/>
      <c r="F35" s="315"/>
      <c r="G35" s="315"/>
      <c r="H35" s="315"/>
      <c r="I35" s="315"/>
      <c r="J35" s="315"/>
      <c r="K35" s="315"/>
    </row>
    <row r="36" spans="2:11" ht="34.5" customHeight="1">
      <c r="B36" s="73" t="s">
        <v>95</v>
      </c>
      <c r="C36" s="71"/>
      <c r="D36" s="71"/>
      <c r="E36" s="71"/>
      <c r="F36" s="71"/>
      <c r="G36" s="274"/>
      <c r="H36" s="274"/>
      <c r="I36" s="274"/>
      <c r="J36" s="274"/>
      <c r="K36" s="275"/>
    </row>
    <row r="37" spans="2:11" ht="24" customHeight="1">
      <c r="B37" s="639"/>
      <c r="C37" s="640"/>
      <c r="D37" s="640"/>
      <c r="E37" s="640"/>
      <c r="F37" s="640"/>
      <c r="G37" s="640"/>
      <c r="H37" s="640"/>
      <c r="I37" s="640"/>
      <c r="J37" s="640"/>
      <c r="K37" s="641"/>
    </row>
    <row r="38" spans="2:11" ht="24" customHeight="1">
      <c r="B38" s="639"/>
      <c r="C38" s="640"/>
      <c r="D38" s="640"/>
      <c r="E38" s="640"/>
      <c r="F38" s="640"/>
      <c r="G38" s="640"/>
      <c r="H38" s="640"/>
      <c r="I38" s="640"/>
      <c r="J38" s="640"/>
      <c r="K38" s="641"/>
    </row>
    <row r="39" spans="2:11" ht="24" customHeight="1">
      <c r="B39" s="639"/>
      <c r="C39" s="640"/>
      <c r="D39" s="640"/>
      <c r="E39" s="640"/>
      <c r="F39" s="640"/>
      <c r="G39" s="640"/>
      <c r="H39" s="640"/>
      <c r="I39" s="640"/>
      <c r="J39" s="640"/>
      <c r="K39" s="641"/>
    </row>
    <row r="40" spans="2:11" ht="24" customHeight="1">
      <c r="B40" s="639"/>
      <c r="C40" s="640"/>
      <c r="D40" s="640"/>
      <c r="E40" s="640"/>
      <c r="F40" s="640"/>
      <c r="G40" s="640"/>
      <c r="H40" s="640"/>
      <c r="I40" s="640"/>
      <c r="J40" s="640"/>
      <c r="K40" s="641"/>
    </row>
    <row r="41" spans="2:11" ht="24" customHeight="1">
      <c r="B41" s="639"/>
      <c r="C41" s="640"/>
      <c r="D41" s="640"/>
      <c r="E41" s="640"/>
      <c r="F41" s="640"/>
      <c r="G41" s="640"/>
      <c r="H41" s="640"/>
      <c r="I41" s="640"/>
      <c r="J41" s="640"/>
      <c r="K41" s="641"/>
    </row>
    <row r="42" spans="2:11" ht="24" customHeight="1">
      <c r="B42" s="639"/>
      <c r="C42" s="640"/>
      <c r="D42" s="640"/>
      <c r="E42" s="640"/>
      <c r="F42" s="640"/>
      <c r="G42" s="640"/>
      <c r="H42" s="640"/>
      <c r="I42" s="640"/>
      <c r="J42" s="640"/>
      <c r="K42" s="641"/>
    </row>
    <row r="43" spans="2:11" ht="24" customHeight="1">
      <c r="B43" s="639"/>
      <c r="C43" s="640"/>
      <c r="D43" s="640"/>
      <c r="E43" s="640"/>
      <c r="F43" s="640"/>
      <c r="G43" s="640"/>
      <c r="H43" s="640"/>
      <c r="I43" s="640"/>
      <c r="J43" s="640"/>
      <c r="K43" s="641"/>
    </row>
    <row r="44" spans="2:11" ht="12" customHeight="1">
      <c r="B44" s="142"/>
      <c r="C44" s="142"/>
      <c r="D44" s="142"/>
      <c r="E44" s="142"/>
      <c r="F44" s="142"/>
      <c r="G44" s="142"/>
      <c r="H44" s="142"/>
      <c r="I44" s="142"/>
      <c r="J44" s="142"/>
      <c r="K44" s="142"/>
    </row>
    <row r="45" spans="2:11" ht="12.75" hidden="1">
      <c r="B45" s="135"/>
      <c r="C45" s="135"/>
      <c r="D45" s="135"/>
      <c r="E45" s="135"/>
      <c r="F45" s="135"/>
      <c r="G45" s="135"/>
      <c r="H45" s="135"/>
      <c r="I45" s="135"/>
      <c r="J45" s="135"/>
      <c r="K45" s="135"/>
    </row>
    <row r="46" spans="2:11" ht="12.75" hidden="1">
      <c r="B46" s="135"/>
      <c r="C46" s="135"/>
      <c r="D46" s="135"/>
      <c r="E46" s="135"/>
      <c r="F46" s="135"/>
      <c r="G46" s="135"/>
      <c r="H46" s="135"/>
      <c r="I46" s="135"/>
      <c r="J46" s="135"/>
      <c r="K46" s="135"/>
    </row>
    <row r="47" spans="2:11" ht="12.75" hidden="1">
      <c r="B47" s="135"/>
      <c r="C47" s="135"/>
      <c r="D47" s="135"/>
      <c r="E47" s="135"/>
      <c r="F47" s="135"/>
      <c r="G47" s="135"/>
      <c r="H47" s="135"/>
      <c r="I47" s="135"/>
      <c r="J47" s="135"/>
      <c r="K47" s="135"/>
    </row>
    <row r="48" spans="2:11" ht="12.75" hidden="1">
      <c r="B48" s="135"/>
      <c r="C48" s="135"/>
      <c r="D48" s="135"/>
      <c r="E48" s="135"/>
      <c r="F48" s="135"/>
      <c r="G48" s="135"/>
      <c r="H48" s="135"/>
      <c r="I48" s="135"/>
      <c r="J48" s="135"/>
      <c r="K48" s="135"/>
    </row>
    <row r="49" spans="2:11" ht="12.75" hidden="1">
      <c r="B49" s="135"/>
      <c r="C49" s="135"/>
      <c r="D49" s="135"/>
      <c r="E49" s="135"/>
      <c r="F49" s="135"/>
      <c r="G49" s="135"/>
      <c r="H49" s="135"/>
      <c r="I49" s="135"/>
      <c r="J49" s="135"/>
      <c r="K49" s="135"/>
    </row>
    <row r="50" spans="2:11" ht="12.75" hidden="1">
      <c r="B50" s="135"/>
      <c r="C50" s="135"/>
      <c r="D50" s="135"/>
      <c r="E50" s="135"/>
      <c r="F50" s="135"/>
      <c r="G50" s="135"/>
      <c r="H50" s="135"/>
      <c r="I50" s="135"/>
      <c r="J50" s="135"/>
      <c r="K50" s="135"/>
    </row>
    <row r="51" spans="2:11" ht="12.75" hidden="1">
      <c r="B51" s="135"/>
      <c r="C51" s="135"/>
      <c r="D51" s="135"/>
      <c r="E51" s="135"/>
      <c r="F51" s="135"/>
      <c r="G51" s="135"/>
      <c r="H51" s="135"/>
      <c r="I51" s="135"/>
      <c r="J51" s="135"/>
      <c r="K51" s="135"/>
    </row>
  </sheetData>
  <sheetProtection password="D9BE" sheet="1" objects="1" scenarios="1"/>
  <mergeCells count="53">
    <mergeCell ref="B38:K38"/>
    <mergeCell ref="B13:I13"/>
    <mergeCell ref="J13:K13"/>
    <mergeCell ref="B15:I15"/>
    <mergeCell ref="H20:J20"/>
    <mergeCell ref="B14:I14"/>
    <mergeCell ref="J14:K14"/>
    <mergeCell ref="B30:F30"/>
    <mergeCell ref="D26:J26"/>
    <mergeCell ref="C25:G25"/>
    <mergeCell ref="G30:K30"/>
    <mergeCell ref="C23:G23"/>
    <mergeCell ref="J15:K15"/>
    <mergeCell ref="B16:I16"/>
    <mergeCell ref="J16:K16"/>
    <mergeCell ref="B18:K18"/>
    <mergeCell ref="K20:K22"/>
    <mergeCell ref="G29:K29"/>
    <mergeCell ref="B3:E3"/>
    <mergeCell ref="B4:E4"/>
    <mergeCell ref="B43:K43"/>
    <mergeCell ref="B42:K42"/>
    <mergeCell ref="B39:K39"/>
    <mergeCell ref="B37:K37"/>
    <mergeCell ref="B41:K41"/>
    <mergeCell ref="B40:K40"/>
    <mergeCell ref="B29:F29"/>
    <mergeCell ref="B12:I12"/>
    <mergeCell ref="B7:E7"/>
    <mergeCell ref="B8:E8"/>
    <mergeCell ref="G7:K7"/>
    <mergeCell ref="G8:K8"/>
    <mergeCell ref="B9:K9"/>
    <mergeCell ref="B10:K10"/>
    <mergeCell ref="C24:G24"/>
    <mergeCell ref="J12:K12"/>
    <mergeCell ref="B20:G22"/>
    <mergeCell ref="J3:K3"/>
    <mergeCell ref="J4:K4"/>
    <mergeCell ref="G3:H3"/>
    <mergeCell ref="G4:H4"/>
    <mergeCell ref="B5:H5"/>
    <mergeCell ref="B6:H6"/>
    <mergeCell ref="J5:K5"/>
    <mergeCell ref="J6:K6"/>
    <mergeCell ref="B31:F31"/>
    <mergeCell ref="G31:K31"/>
    <mergeCell ref="B32:F32"/>
    <mergeCell ref="G32:K32"/>
    <mergeCell ref="B33:F33"/>
    <mergeCell ref="H33:K33"/>
    <mergeCell ref="B34:F34"/>
    <mergeCell ref="G34:K34"/>
  </mergeCells>
  <dataValidations count="4">
    <dataValidation type="custom" allowBlank="1" showInputMessage="1" showErrorMessage="1" error="Elije una sola opción, en la calificación" sqref="H23:J23">
      <formula1>ACT.EXT.DA1</formula1>
    </dataValidation>
    <dataValidation type="custom" allowBlank="1" showInputMessage="1" showErrorMessage="1" error="Elije una sola opción, en la calificación" sqref="H24:J24">
      <formula1>ACT.EXT.DA2</formula1>
    </dataValidation>
    <dataValidation type="custom" allowBlank="1" showInputMessage="1" showErrorMessage="1" error="Elije una sola opción, en la calificación" sqref="H25:J25">
      <formula1>ACT.EXT.DA3</formula1>
    </dataValidation>
    <dataValidation operator="equal" allowBlank="1" showInputMessage="1" showErrorMessage="1" prompt="INGRESAR EL NUMERO DE RUSP, SIN CEROS AL INICIO&#10;" sqref="J5:K5"/>
  </dataValidations>
  <printOptions horizontalCentered="1"/>
  <pageMargins left="0.1968503937007874" right="0.1968503937007874" top="0.1968503937007874" bottom="0.2362204724409449" header="0" footer="0"/>
  <pageSetup fitToHeight="1" fitToWidth="1" horizontalDpi="600" verticalDpi="600" orientation="portrait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A1:L95"/>
  <sheetViews>
    <sheetView showGridLines="0" zoomScale="85" zoomScaleNormal="85" zoomScaleSheetLayoutView="50" workbookViewId="0" topLeftCell="A1">
      <selection activeCell="A1" sqref="A1"/>
    </sheetView>
  </sheetViews>
  <sheetFormatPr defaultColWidth="11.421875" defaultRowHeight="12.75" zeroHeight="1"/>
  <cols>
    <col min="1" max="1" width="1.7109375" style="127" customWidth="1"/>
    <col min="2" max="2" width="20.00390625" style="0" customWidth="1"/>
    <col min="3" max="3" width="20.7109375" style="0" customWidth="1"/>
    <col min="4" max="4" width="16.28125" style="0" customWidth="1"/>
    <col min="5" max="5" width="17.00390625" style="0" customWidth="1"/>
    <col min="6" max="6" width="18.8515625" style="0" customWidth="1"/>
    <col min="7" max="7" width="18.00390625" style="0" customWidth="1"/>
    <col min="8" max="8" width="14.8515625" style="0" customWidth="1"/>
    <col min="9" max="9" width="16.140625" style="0" customWidth="1"/>
    <col min="10" max="10" width="14.7109375" style="0" customWidth="1"/>
    <col min="11" max="11" width="11.7109375" style="0" customWidth="1"/>
    <col min="12" max="12" width="1.7109375" style="127" customWidth="1"/>
    <col min="13" max="16384" width="11.421875" style="0" hidden="1" customWidth="1"/>
  </cols>
  <sheetData>
    <row r="1" spans="2:11" ht="36.75" customHeight="1">
      <c r="B1" s="670" t="s">
        <v>381</v>
      </c>
      <c r="C1" s="671"/>
      <c r="D1" s="671"/>
      <c r="E1" s="671"/>
      <c r="F1" s="671"/>
      <c r="G1" s="671"/>
      <c r="H1" s="671"/>
      <c r="I1" s="671"/>
      <c r="J1" s="671"/>
      <c r="K1" s="672"/>
    </row>
    <row r="2" spans="1:12" s="149" customFormat="1" ht="2.25" customHeight="1">
      <c r="A2" s="127"/>
      <c r="B2" s="150"/>
      <c r="C2" s="150"/>
      <c r="D2" s="150"/>
      <c r="E2" s="150"/>
      <c r="F2" s="150"/>
      <c r="G2" s="150"/>
      <c r="H2" s="150"/>
      <c r="I2" s="150"/>
      <c r="J2" s="150"/>
      <c r="K2" s="151"/>
      <c r="L2" s="127"/>
    </row>
    <row r="3" spans="2:11" ht="27" customHeight="1">
      <c r="B3" s="674">
        <f>'ACT.EXT.'!B3</f>
        <v>0</v>
      </c>
      <c r="C3" s="675"/>
      <c r="D3" s="675"/>
      <c r="E3" s="675"/>
      <c r="F3" s="336"/>
      <c r="G3" s="676">
        <f>'ACT.EXT.'!G3</f>
        <v>0</v>
      </c>
      <c r="H3" s="676"/>
      <c r="I3" s="337"/>
      <c r="J3" s="675">
        <f>'ACT.EXT.'!J3</f>
        <v>0</v>
      </c>
      <c r="K3" s="677"/>
    </row>
    <row r="4" spans="2:11" ht="9.75" customHeight="1">
      <c r="B4" s="678" t="str">
        <f>'ACT.EXT.'!B4</f>
        <v>NOMBRE DEL EVALUADO</v>
      </c>
      <c r="C4" s="636"/>
      <c r="D4" s="636"/>
      <c r="E4" s="636"/>
      <c r="F4" s="338"/>
      <c r="G4" s="634" t="str">
        <f>'ACT.EXT.'!G4</f>
        <v>RFC </v>
      </c>
      <c r="H4" s="634"/>
      <c r="I4" s="339"/>
      <c r="J4" s="634" t="str">
        <f>'ACT.EXT.'!J4</f>
        <v>CURP  </v>
      </c>
      <c r="K4" s="673"/>
    </row>
    <row r="5" spans="2:11" ht="29.25" customHeight="1">
      <c r="B5" s="593">
        <f>'ACT.EXT.'!B5</f>
        <v>0</v>
      </c>
      <c r="C5" s="594"/>
      <c r="D5" s="594"/>
      <c r="E5" s="594"/>
      <c r="F5" s="594"/>
      <c r="G5" s="594"/>
      <c r="H5" s="594"/>
      <c r="I5" s="339"/>
      <c r="J5" s="687">
        <f>'ACT.EXT.'!J5</f>
        <v>0</v>
      </c>
      <c r="K5" s="688"/>
    </row>
    <row r="6" spans="2:11" ht="12" customHeight="1">
      <c r="B6" s="678" t="str">
        <f>'ACT.EXT.'!B6</f>
        <v>DENOMINACIÓN DEL PUESTO</v>
      </c>
      <c r="C6" s="636"/>
      <c r="D6" s="636"/>
      <c r="E6" s="636"/>
      <c r="F6" s="636"/>
      <c r="G6" s="636"/>
      <c r="H6" s="636"/>
      <c r="I6" s="339"/>
      <c r="J6" s="634" t="str">
        <f>'ACT.EXT.'!J6</f>
        <v>No.de RUSP</v>
      </c>
      <c r="K6" s="673"/>
    </row>
    <row r="7" spans="2:11" ht="33.75" customHeight="1">
      <c r="B7" s="593">
        <f>'ACT.EXT.'!B7</f>
        <v>0</v>
      </c>
      <c r="C7" s="594"/>
      <c r="D7" s="594"/>
      <c r="E7" s="594"/>
      <c r="F7" s="340"/>
      <c r="G7" s="594">
        <f>'ACT.EXT.'!G7</f>
        <v>0</v>
      </c>
      <c r="H7" s="594"/>
      <c r="I7" s="594"/>
      <c r="J7" s="594"/>
      <c r="K7" s="595"/>
    </row>
    <row r="8" spans="2:11" ht="11.25" customHeight="1">
      <c r="B8" s="633" t="str">
        <f>'ACT.EXT.'!B8</f>
        <v>NOMBRE DE LA DEPENDENCIA U ÓRGANO ADMINISTRATIVO DESCONCENTRADO</v>
      </c>
      <c r="C8" s="634"/>
      <c r="D8" s="634"/>
      <c r="E8" s="634"/>
      <c r="F8" s="341"/>
      <c r="G8" s="636" t="str">
        <f>'ACT.EXT.'!G8</f>
        <v>CLAVE Y NOMBRE DE LA UNIDAD ADMINISTRATIVA RESPONSABLE</v>
      </c>
      <c r="H8" s="636"/>
      <c r="I8" s="636"/>
      <c r="J8" s="636"/>
      <c r="K8" s="637"/>
    </row>
    <row r="9" spans="2:11" ht="18" customHeight="1">
      <c r="B9" s="689">
        <f>'ACT.EXT.'!B9</f>
        <v>0</v>
      </c>
      <c r="C9" s="690"/>
      <c r="D9" s="690"/>
      <c r="E9" s="690"/>
      <c r="F9" s="690"/>
      <c r="G9" s="690"/>
      <c r="H9" s="690"/>
      <c r="I9" s="690"/>
      <c r="J9" s="690"/>
      <c r="K9" s="691"/>
    </row>
    <row r="10" spans="2:11" ht="9" customHeight="1">
      <c r="B10" s="619" t="str">
        <f>'ACT.EXT.'!B10</f>
        <v>LUGAR y FECHA DE LA APLICACIÓN</v>
      </c>
      <c r="C10" s="620"/>
      <c r="D10" s="620"/>
      <c r="E10" s="620"/>
      <c r="F10" s="620"/>
      <c r="G10" s="620"/>
      <c r="H10" s="620"/>
      <c r="I10" s="620"/>
      <c r="J10" s="620"/>
      <c r="K10" s="621"/>
    </row>
    <row r="11" spans="1:12" s="149" customFormat="1" ht="2.25" customHeight="1">
      <c r="A11" s="127"/>
      <c r="B11" s="127"/>
      <c r="C11" s="127"/>
      <c r="D11" s="127"/>
      <c r="E11" s="152"/>
      <c r="F11" s="152"/>
      <c r="G11" s="126"/>
      <c r="H11" s="126"/>
      <c r="I11" s="126"/>
      <c r="J11" s="127"/>
      <c r="K11" s="127"/>
      <c r="L11" s="127"/>
    </row>
    <row r="12" spans="2:11" ht="31.5" customHeight="1">
      <c r="B12" s="665" t="str">
        <f>'vcai-AUTO'!B13</f>
        <v>Visión Estratégica: Identificar tendencias estratégicas, así como sus implicaciones y  posibilidades; Crear un enfoque a futuro que visualice en forma sistémica oportunidades, amenazas, escenarios y estrategias de largo plazo; y Anticipar eventos, reconocer fuerzas impulsoras y  restrictivas.</v>
      </c>
      <c r="C12" s="668"/>
      <c r="D12" s="668"/>
      <c r="E12" s="668"/>
      <c r="F12" s="668"/>
      <c r="G12" s="668"/>
      <c r="H12" s="668"/>
      <c r="I12" s="668"/>
      <c r="J12" s="668"/>
      <c r="K12" s="669"/>
    </row>
    <row r="13" spans="2:11" ht="34.5" customHeight="1">
      <c r="B13" s="656" t="s">
        <v>26</v>
      </c>
      <c r="C13" s="657"/>
      <c r="D13" s="58">
        <v>4</v>
      </c>
      <c r="E13" s="39" t="s">
        <v>18</v>
      </c>
      <c r="F13" s="112"/>
      <c r="G13" s="60" t="s">
        <v>367</v>
      </c>
      <c r="H13" s="60" t="s">
        <v>186</v>
      </c>
      <c r="I13" s="60" t="s">
        <v>366</v>
      </c>
      <c r="J13" s="60" t="s">
        <v>80</v>
      </c>
      <c r="K13" s="60" t="s">
        <v>369</v>
      </c>
    </row>
    <row r="14" spans="2:11" ht="18" customHeight="1">
      <c r="B14" s="664" t="s">
        <v>166</v>
      </c>
      <c r="C14" s="664"/>
      <c r="D14" s="664"/>
      <c r="E14" s="664"/>
      <c r="F14" s="664"/>
      <c r="G14" s="59"/>
      <c r="H14" s="59"/>
      <c r="I14" s="59"/>
      <c r="J14" s="59"/>
      <c r="K14" s="59"/>
    </row>
    <row r="15" spans="2:11" ht="18" customHeight="1">
      <c r="B15" s="664" t="s">
        <v>167</v>
      </c>
      <c r="C15" s="664"/>
      <c r="D15" s="664"/>
      <c r="E15" s="664"/>
      <c r="F15" s="664"/>
      <c r="G15" s="59"/>
      <c r="H15" s="59"/>
      <c r="I15" s="59"/>
      <c r="J15" s="59"/>
      <c r="K15" s="59"/>
    </row>
    <row r="16" spans="2:11" ht="18" customHeight="1">
      <c r="B16" s="664" t="s">
        <v>168</v>
      </c>
      <c r="C16" s="664"/>
      <c r="D16" s="664"/>
      <c r="E16" s="664"/>
      <c r="F16" s="664"/>
      <c r="G16" s="59"/>
      <c r="H16" s="59"/>
      <c r="I16" s="59"/>
      <c r="J16" s="59"/>
      <c r="K16" s="59"/>
    </row>
    <row r="17" spans="2:11" ht="40.5" customHeight="1">
      <c r="B17" s="665" t="str">
        <f>'vcai-AUTO'!B18</f>
        <v>Liderazgo: Establecer dirección; asumir e impulsar el compromiso con una visión compartida de futuro; Unir y alinear esfuerzos hacia el servicio y otros objetivos institucionales comunes; Organizar personas, recursos y actividades para lograr los objetivos acordados; Persuadir a través de involucrar y motivar a otros; Facilitar la acción; Fungir como ejemplo; y Reconocer e incentivar los comportamientos esperados. </v>
      </c>
      <c r="C17" s="666"/>
      <c r="D17" s="666"/>
      <c r="E17" s="666"/>
      <c r="F17" s="666"/>
      <c r="G17" s="666"/>
      <c r="H17" s="666"/>
      <c r="I17" s="666"/>
      <c r="J17" s="666"/>
      <c r="K17" s="667"/>
    </row>
    <row r="18" spans="2:11" ht="31.5" customHeight="1">
      <c r="B18" s="656" t="s">
        <v>26</v>
      </c>
      <c r="C18" s="657"/>
      <c r="D18" s="58">
        <f>D13</f>
        <v>4</v>
      </c>
      <c r="E18" s="39" t="s">
        <v>18</v>
      </c>
      <c r="F18" s="112"/>
      <c r="G18" s="60" t="s">
        <v>367</v>
      </c>
      <c r="H18" s="60" t="s">
        <v>186</v>
      </c>
      <c r="I18" s="60" t="s">
        <v>366</v>
      </c>
      <c r="J18" s="60" t="s">
        <v>80</v>
      </c>
      <c r="K18" s="60" t="s">
        <v>369</v>
      </c>
    </row>
    <row r="19" spans="2:11" ht="30" customHeight="1">
      <c r="B19" s="655" t="s">
        <v>169</v>
      </c>
      <c r="C19" s="655" t="s">
        <v>157</v>
      </c>
      <c r="D19" s="655" t="s">
        <v>157</v>
      </c>
      <c r="E19" s="655" t="s">
        <v>157</v>
      </c>
      <c r="F19" s="655" t="s">
        <v>157</v>
      </c>
      <c r="G19" s="59"/>
      <c r="H19" s="59"/>
      <c r="I19" s="59"/>
      <c r="J19" s="59"/>
      <c r="K19" s="59"/>
    </row>
    <row r="20" spans="2:11" ht="18" customHeight="1">
      <c r="B20" s="655" t="s">
        <v>170</v>
      </c>
      <c r="C20" s="655" t="s">
        <v>161</v>
      </c>
      <c r="D20" s="655" t="s">
        <v>161</v>
      </c>
      <c r="E20" s="655" t="s">
        <v>161</v>
      </c>
      <c r="F20" s="655" t="s">
        <v>161</v>
      </c>
      <c r="G20" s="59"/>
      <c r="H20" s="59"/>
      <c r="I20" s="59"/>
      <c r="J20" s="59"/>
      <c r="K20" s="59"/>
    </row>
    <row r="21" spans="2:11" ht="30" customHeight="1">
      <c r="B21" s="655" t="s">
        <v>171</v>
      </c>
      <c r="C21" s="655" t="s">
        <v>165</v>
      </c>
      <c r="D21" s="655" t="s">
        <v>165</v>
      </c>
      <c r="E21" s="655" t="s">
        <v>165</v>
      </c>
      <c r="F21" s="655" t="s">
        <v>165</v>
      </c>
      <c r="G21" s="59"/>
      <c r="H21" s="59"/>
      <c r="I21" s="59"/>
      <c r="J21" s="59"/>
      <c r="K21" s="59"/>
    </row>
    <row r="22" spans="2:11" ht="39" customHeight="1">
      <c r="B22" s="665" t="str">
        <f>'vcai-AUTO'!B23</f>
        <v>Orientación a Resultados: Garantizar que las metas sean alcanzadas tal como fueron planeadas, con atención y servicio a la ciudadanía; Emprender acciones oportunas para el logro de los objetivos; Demostrar comportamientos específicos para lograr los resultados, tales como perseverancia, determinación, creatividad, flexibilidad, de interacción, etc; Lograr los objetivos acordados mediante el uso eficiente y eficaz de los recursos;  y lograr resultados de acuerdo a los estándares de calidad, bajos costos y oportunidad.</v>
      </c>
      <c r="C22" s="668"/>
      <c r="D22" s="668"/>
      <c r="E22" s="668"/>
      <c r="F22" s="668"/>
      <c r="G22" s="668"/>
      <c r="H22" s="668"/>
      <c r="I22" s="668"/>
      <c r="J22" s="668"/>
      <c r="K22" s="669"/>
    </row>
    <row r="23" spans="2:11" ht="31.5" customHeight="1">
      <c r="B23" s="656" t="s">
        <v>26</v>
      </c>
      <c r="C23" s="657"/>
      <c r="D23" s="58">
        <f>D18</f>
        <v>4</v>
      </c>
      <c r="E23" s="39" t="s">
        <v>18</v>
      </c>
      <c r="F23" s="112"/>
      <c r="G23" s="60" t="s">
        <v>367</v>
      </c>
      <c r="H23" s="60" t="s">
        <v>186</v>
      </c>
      <c r="I23" s="60" t="s">
        <v>366</v>
      </c>
      <c r="J23" s="60" t="s">
        <v>80</v>
      </c>
      <c r="K23" s="60" t="s">
        <v>369</v>
      </c>
    </row>
    <row r="24" spans="2:11" ht="18" customHeight="1">
      <c r="B24" s="655" t="s">
        <v>172</v>
      </c>
      <c r="C24" s="655" t="s">
        <v>158</v>
      </c>
      <c r="D24" s="655" t="s">
        <v>158</v>
      </c>
      <c r="E24" s="655" t="s">
        <v>158</v>
      </c>
      <c r="F24" s="655" t="s">
        <v>158</v>
      </c>
      <c r="G24" s="59"/>
      <c r="H24" s="59"/>
      <c r="I24" s="59"/>
      <c r="J24" s="59"/>
      <c r="K24" s="59"/>
    </row>
    <row r="25" spans="2:11" ht="30" customHeight="1">
      <c r="B25" s="655" t="s">
        <v>173</v>
      </c>
      <c r="C25" s="655" t="s">
        <v>162</v>
      </c>
      <c r="D25" s="655" t="s">
        <v>162</v>
      </c>
      <c r="E25" s="655" t="s">
        <v>162</v>
      </c>
      <c r="F25" s="655" t="s">
        <v>162</v>
      </c>
      <c r="G25" s="59"/>
      <c r="H25" s="59"/>
      <c r="I25" s="59"/>
      <c r="J25" s="59"/>
      <c r="K25" s="59"/>
    </row>
    <row r="26" spans="2:11" ht="38.25" customHeight="1">
      <c r="B26" s="665" t="str">
        <f>'vcai-AUTO'!B27</f>
        <v>Negociación: Lograr acuerdos satisfactorios entre diferentes partes, basándose en el intercambio de argumentos y propuestas veraces, sólidos y consistentes; Alinear objetivos, alcanzar soluciones y beneficios mutuos; Llegar a un acuerdo entre partes discordantes; E intervenir en situaciones de desacuerdo o conflicto en busca de soluciones aceptables para los involucrados.</v>
      </c>
      <c r="C26" s="668"/>
      <c r="D26" s="668"/>
      <c r="E26" s="668"/>
      <c r="F26" s="668"/>
      <c r="G26" s="668"/>
      <c r="H26" s="668"/>
      <c r="I26" s="668"/>
      <c r="J26" s="668"/>
      <c r="K26" s="669"/>
    </row>
    <row r="27" spans="2:11" ht="31.5" customHeight="1">
      <c r="B27" s="656" t="s">
        <v>26</v>
      </c>
      <c r="C27" s="657"/>
      <c r="D27" s="58">
        <f>D23</f>
        <v>4</v>
      </c>
      <c r="E27" s="39" t="s">
        <v>18</v>
      </c>
      <c r="F27" s="112"/>
      <c r="G27" s="60" t="s">
        <v>367</v>
      </c>
      <c r="H27" s="60" t="s">
        <v>186</v>
      </c>
      <c r="I27" s="60" t="s">
        <v>366</v>
      </c>
      <c r="J27" s="60" t="s">
        <v>80</v>
      </c>
      <c r="K27" s="60" t="s">
        <v>369</v>
      </c>
    </row>
    <row r="28" spans="2:11" ht="18" customHeight="1">
      <c r="B28" s="655" t="s">
        <v>174</v>
      </c>
      <c r="C28" s="655" t="s">
        <v>155</v>
      </c>
      <c r="D28" s="655" t="s">
        <v>155</v>
      </c>
      <c r="E28" s="655" t="s">
        <v>155</v>
      </c>
      <c r="F28" s="655" t="s">
        <v>155</v>
      </c>
      <c r="G28" s="59"/>
      <c r="H28" s="59"/>
      <c r="I28" s="59"/>
      <c r="J28" s="59"/>
      <c r="K28" s="59"/>
    </row>
    <row r="29" spans="2:11" ht="18" customHeight="1">
      <c r="B29" s="655" t="s">
        <v>175</v>
      </c>
      <c r="C29" s="655" t="s">
        <v>159</v>
      </c>
      <c r="D29" s="655" t="s">
        <v>159</v>
      </c>
      <c r="E29" s="655" t="s">
        <v>159</v>
      </c>
      <c r="F29" s="655" t="s">
        <v>159</v>
      </c>
      <c r="G29" s="59"/>
      <c r="H29" s="59"/>
      <c r="I29" s="59"/>
      <c r="J29" s="59"/>
      <c r="K29" s="59"/>
    </row>
    <row r="30" spans="2:11" ht="18" customHeight="1">
      <c r="B30" s="655" t="s">
        <v>176</v>
      </c>
      <c r="C30" s="655" t="s">
        <v>163</v>
      </c>
      <c r="D30" s="655" t="s">
        <v>163</v>
      </c>
      <c r="E30" s="655" t="s">
        <v>163</v>
      </c>
      <c r="F30" s="655" t="s">
        <v>163</v>
      </c>
      <c r="G30" s="59"/>
      <c r="H30" s="59"/>
      <c r="I30" s="59"/>
      <c r="J30" s="59"/>
      <c r="K30" s="59"/>
    </row>
    <row r="31" spans="2:11" ht="47.25" customHeight="1">
      <c r="B31" s="684" t="str">
        <f>'vcai-AUTO'!B32</f>
        <v>Trabajo en Equipo: Desarrollar y mantener relaciones productivas y respetuosas de trabajo con los demás, proporcionando un marco de responsabilidad compartida; Reconocer y aprovechar el talento de los demás, para integrarlos y lograr mayor efectividad en el equipo; Coordinar el propio trabajo con el de otras personas para el logro de objetivos en común, a través de la colaboración y el intercambio de ideas y recursos; Reconocer la interdependencia entre su trabajo y el de otras personas; Y Trabajar en cooperación con otros, más que competitivamente.</v>
      </c>
      <c r="C31" s="685"/>
      <c r="D31" s="685"/>
      <c r="E31" s="685"/>
      <c r="F31" s="685"/>
      <c r="G31" s="685"/>
      <c r="H31" s="685"/>
      <c r="I31" s="685"/>
      <c r="J31" s="685"/>
      <c r="K31" s="686"/>
    </row>
    <row r="32" spans="2:11" ht="34.5" customHeight="1">
      <c r="B32" s="656" t="s">
        <v>26</v>
      </c>
      <c r="C32" s="657"/>
      <c r="D32" s="58">
        <f>D27</f>
        <v>4</v>
      </c>
      <c r="E32" s="39" t="s">
        <v>18</v>
      </c>
      <c r="F32" s="112"/>
      <c r="G32" s="60" t="s">
        <v>367</v>
      </c>
      <c r="H32" s="60" t="s">
        <v>186</v>
      </c>
      <c r="I32" s="60" t="s">
        <v>366</v>
      </c>
      <c r="J32" s="60" t="s">
        <v>80</v>
      </c>
      <c r="K32" s="60" t="s">
        <v>14</v>
      </c>
    </row>
    <row r="33" spans="2:11" ht="18" customHeight="1">
      <c r="B33" s="655" t="s">
        <v>177</v>
      </c>
      <c r="C33" s="655" t="s">
        <v>156</v>
      </c>
      <c r="D33" s="655" t="s">
        <v>156</v>
      </c>
      <c r="E33" s="655" t="s">
        <v>156</v>
      </c>
      <c r="F33" s="655" t="s">
        <v>156</v>
      </c>
      <c r="G33" s="59"/>
      <c r="H33" s="59"/>
      <c r="I33" s="59"/>
      <c r="J33" s="59"/>
      <c r="K33" s="59"/>
    </row>
    <row r="34" spans="2:11" ht="18" customHeight="1">
      <c r="B34" s="655" t="s">
        <v>178</v>
      </c>
      <c r="C34" s="655" t="s">
        <v>160</v>
      </c>
      <c r="D34" s="655" t="s">
        <v>160</v>
      </c>
      <c r="E34" s="655" t="s">
        <v>160</v>
      </c>
      <c r="F34" s="655" t="s">
        <v>160</v>
      </c>
      <c r="G34" s="59"/>
      <c r="H34" s="59"/>
      <c r="I34" s="59"/>
      <c r="J34" s="59"/>
      <c r="K34" s="59"/>
    </row>
    <row r="35" spans="2:11" ht="18" customHeight="1">
      <c r="B35" s="655" t="s">
        <v>179</v>
      </c>
      <c r="C35" s="655" t="s">
        <v>164</v>
      </c>
      <c r="D35" s="655" t="s">
        <v>164</v>
      </c>
      <c r="E35" s="655" t="s">
        <v>164</v>
      </c>
      <c r="F35" s="655" t="s">
        <v>164</v>
      </c>
      <c r="G35" s="59"/>
      <c r="H35" s="59"/>
      <c r="I35" s="59"/>
      <c r="J35" s="59"/>
      <c r="K35" s="59"/>
    </row>
    <row r="36" spans="1:12" s="149" customFormat="1" ht="3" customHeight="1">
      <c r="A36" s="127"/>
      <c r="B36" s="157"/>
      <c r="C36" s="158"/>
      <c r="D36" s="157"/>
      <c r="E36" s="157"/>
      <c r="F36" s="157"/>
      <c r="G36" s="159"/>
      <c r="H36" s="159"/>
      <c r="I36" s="159"/>
      <c r="J36" s="159"/>
      <c r="K36" s="160"/>
      <c r="L36" s="127"/>
    </row>
    <row r="37" spans="2:11" ht="12" customHeight="1">
      <c r="B37" s="153" t="s">
        <v>50</v>
      </c>
      <c r="C37" s="345" t="str">
        <f>'tablas de calculo'!L4</f>
        <v>Verifica la evaluación</v>
      </c>
      <c r="D37" s="161"/>
      <c r="E37" s="162"/>
      <c r="F37" s="163"/>
      <c r="G37" s="135"/>
      <c r="H37" s="135"/>
      <c r="I37" s="135"/>
      <c r="J37" s="135"/>
      <c r="K37" s="135"/>
    </row>
    <row r="38" spans="2:11" ht="12.75">
      <c r="B38" s="153" t="s">
        <v>1</v>
      </c>
      <c r="C38" s="345" t="str">
        <f>'tablas de calculo'!L8</f>
        <v>Verifica la evaluación</v>
      </c>
      <c r="D38" s="127"/>
      <c r="E38" s="163"/>
      <c r="F38" s="163"/>
      <c r="G38" s="163"/>
      <c r="H38" s="135"/>
      <c r="I38" s="135"/>
      <c r="J38" s="135"/>
      <c r="K38" s="135"/>
    </row>
    <row r="39" spans="2:11" ht="12.75">
      <c r="B39" s="154" t="s">
        <v>2</v>
      </c>
      <c r="C39" s="345" t="str">
        <f>'tablas de calculo'!L11</f>
        <v>Verifica la evaluación</v>
      </c>
      <c r="D39" s="127"/>
      <c r="E39" s="679" t="str">
        <f>'Resumen personal'!B49</f>
        <v>                                                                                                                                                                 </v>
      </c>
      <c r="F39" s="679"/>
      <c r="G39" s="679"/>
      <c r="H39" s="135"/>
      <c r="I39" s="135"/>
      <c r="J39" s="135"/>
      <c r="K39" s="135"/>
    </row>
    <row r="40" spans="2:11" ht="12.75">
      <c r="B40" s="154" t="s">
        <v>4</v>
      </c>
      <c r="C40" s="345" t="str">
        <f>'tablas de calculo'!L15</f>
        <v>Verifica la evaluacion</v>
      </c>
      <c r="D40" s="127"/>
      <c r="E40" s="679"/>
      <c r="F40" s="679"/>
      <c r="G40" s="679"/>
      <c r="H40" s="163"/>
      <c r="I40" s="135"/>
      <c r="J40" s="135"/>
      <c r="K40" s="163"/>
    </row>
    <row r="41" spans="2:11" ht="13.5" thickBot="1">
      <c r="B41" s="154" t="s">
        <v>3</v>
      </c>
      <c r="C41" s="346" t="str">
        <f>'tablas de calculo'!L19</f>
        <v>Verifica la evaluación</v>
      </c>
      <c r="D41" s="127"/>
      <c r="E41" s="679"/>
      <c r="F41" s="679"/>
      <c r="G41" s="679"/>
      <c r="H41" s="165"/>
      <c r="I41" s="682"/>
      <c r="J41" s="682"/>
      <c r="K41" s="682"/>
    </row>
    <row r="42" spans="2:11" ht="27" customHeight="1">
      <c r="B42" s="155" t="s">
        <v>6</v>
      </c>
      <c r="C42" s="347" t="str">
        <f>'tablas de calculo'!L20</f>
        <v>Revisa las Ponderaciones</v>
      </c>
      <c r="D42" s="166"/>
      <c r="E42" s="680"/>
      <c r="F42" s="680"/>
      <c r="G42" s="680"/>
      <c r="H42" s="135"/>
      <c r="I42" s="683"/>
      <c r="J42" s="683"/>
      <c r="K42" s="683"/>
    </row>
    <row r="43" spans="2:11" ht="32.25" customHeight="1">
      <c r="B43" s="155" t="s">
        <v>7</v>
      </c>
      <c r="C43" s="60" t="str">
        <f>'tablas de calculo'!L22</f>
        <v>Aplica la evaluación</v>
      </c>
      <c r="D43" s="168"/>
      <c r="E43" s="662" t="s">
        <v>353</v>
      </c>
      <c r="F43" s="662"/>
      <c r="G43" s="662"/>
      <c r="H43" s="169"/>
      <c r="I43" s="662" t="s">
        <v>31</v>
      </c>
      <c r="J43" s="662"/>
      <c r="K43" s="662"/>
    </row>
    <row r="44" spans="1:12" s="149" customFormat="1" ht="18" customHeight="1">
      <c r="A44" s="127"/>
      <c r="B44" s="156"/>
      <c r="C44" s="159"/>
      <c r="E44" s="212">
        <f>VCIFM!E43</f>
        <v>0</v>
      </c>
      <c r="G44" s="212">
        <f>VCIFM!H43</f>
        <v>0</v>
      </c>
      <c r="H44" s="170"/>
      <c r="I44" s="171"/>
      <c r="J44" s="171"/>
      <c r="K44" s="171"/>
      <c r="L44" s="127"/>
    </row>
    <row r="45" spans="1:12" s="149" customFormat="1" ht="12.75" customHeight="1">
      <c r="A45" s="127"/>
      <c r="B45" s="156"/>
      <c r="C45" s="159"/>
      <c r="D45" s="172"/>
      <c r="E45" s="173" t="s">
        <v>74</v>
      </c>
      <c r="F45" s="174"/>
      <c r="G45" s="173" t="s">
        <v>75</v>
      </c>
      <c r="H45" s="169"/>
      <c r="I45" s="171"/>
      <c r="J45" s="171"/>
      <c r="K45" s="171"/>
      <c r="L45" s="127"/>
    </row>
    <row r="46" spans="1:12" s="149" customFormat="1" ht="12.75" customHeight="1">
      <c r="A46" s="127"/>
      <c r="B46" s="156"/>
      <c r="C46" s="177"/>
      <c r="D46" s="135"/>
      <c r="E46" s="135"/>
      <c r="F46" s="135"/>
      <c r="G46" s="175"/>
      <c r="H46" s="176"/>
      <c r="I46" s="171"/>
      <c r="J46" s="171"/>
      <c r="K46" s="171"/>
      <c r="L46" s="127"/>
    </row>
    <row r="47" spans="1:12" s="149" customFormat="1" ht="3.75" customHeight="1">
      <c r="A47" s="127"/>
      <c r="B47" s="135"/>
      <c r="C47" s="135"/>
      <c r="D47" s="135"/>
      <c r="E47" s="163"/>
      <c r="F47" s="135"/>
      <c r="G47" s="163"/>
      <c r="H47" s="163"/>
      <c r="I47" s="163"/>
      <c r="J47" s="163"/>
      <c r="K47" s="163"/>
      <c r="L47" s="127"/>
    </row>
    <row r="48" spans="2:11" ht="19.5" customHeight="1">
      <c r="B48" s="681" t="s">
        <v>77</v>
      </c>
      <c r="C48" s="671"/>
      <c r="D48" s="671"/>
      <c r="E48" s="671"/>
      <c r="F48" s="671"/>
      <c r="G48" s="671"/>
      <c r="H48" s="671"/>
      <c r="I48" s="671"/>
      <c r="J48" s="671"/>
      <c r="K48" s="672"/>
    </row>
    <row r="49" spans="2:11" ht="25.5" customHeight="1">
      <c r="B49" s="660"/>
      <c r="C49" s="661"/>
      <c r="D49" s="268" t="s">
        <v>139</v>
      </c>
      <c r="E49" s="658"/>
      <c r="F49" s="658"/>
      <c r="G49" s="658"/>
      <c r="H49" s="658"/>
      <c r="I49" s="658"/>
      <c r="J49" s="658"/>
      <c r="K49" s="659"/>
    </row>
    <row r="50" spans="2:11" ht="25.5" customHeight="1">
      <c r="B50" s="660"/>
      <c r="C50" s="661"/>
      <c r="D50" s="268" t="s">
        <v>139</v>
      </c>
      <c r="E50" s="658"/>
      <c r="F50" s="658"/>
      <c r="G50" s="658"/>
      <c r="H50" s="658"/>
      <c r="I50" s="658"/>
      <c r="J50" s="658"/>
      <c r="K50" s="659"/>
    </row>
    <row r="51" spans="2:11" ht="25.5" customHeight="1">
      <c r="B51" s="660"/>
      <c r="C51" s="661"/>
      <c r="D51" s="268" t="s">
        <v>139</v>
      </c>
      <c r="E51" s="663"/>
      <c r="F51" s="658"/>
      <c r="G51" s="658"/>
      <c r="H51" s="658"/>
      <c r="I51" s="658"/>
      <c r="J51" s="658"/>
      <c r="K51" s="659"/>
    </row>
    <row r="52" spans="2:11" ht="25.5" customHeight="1">
      <c r="B52" s="660"/>
      <c r="C52" s="661"/>
      <c r="D52" s="268" t="s">
        <v>139</v>
      </c>
      <c r="E52" s="658"/>
      <c r="F52" s="658"/>
      <c r="G52" s="658"/>
      <c r="H52" s="658"/>
      <c r="I52" s="658"/>
      <c r="J52" s="658"/>
      <c r="K52" s="659"/>
    </row>
    <row r="53" spans="2:11" ht="25.5" customHeight="1">
      <c r="B53" s="660"/>
      <c r="C53" s="661"/>
      <c r="D53" s="268" t="s">
        <v>139</v>
      </c>
      <c r="E53" s="658"/>
      <c r="F53" s="658"/>
      <c r="G53" s="658"/>
      <c r="H53" s="658"/>
      <c r="I53" s="658"/>
      <c r="J53" s="658"/>
      <c r="K53" s="659"/>
    </row>
    <row r="54" spans="2:11" ht="25.5" customHeight="1">
      <c r="B54" s="660"/>
      <c r="C54" s="661"/>
      <c r="D54" s="268" t="s">
        <v>139</v>
      </c>
      <c r="E54" s="658"/>
      <c r="F54" s="658"/>
      <c r="G54" s="658"/>
      <c r="H54" s="658"/>
      <c r="I54" s="658"/>
      <c r="J54" s="658"/>
      <c r="K54" s="659"/>
    </row>
    <row r="55" spans="2:11" ht="25.5" customHeight="1">
      <c r="B55" s="660"/>
      <c r="C55" s="661"/>
      <c r="D55" s="268" t="s">
        <v>139</v>
      </c>
      <c r="E55" s="658"/>
      <c r="F55" s="658"/>
      <c r="G55" s="658"/>
      <c r="H55" s="658"/>
      <c r="I55" s="658"/>
      <c r="J55" s="658"/>
      <c r="K55" s="659"/>
    </row>
    <row r="56" spans="1:12" s="148" customFormat="1" ht="12.75" customHeight="1">
      <c r="A56" s="143"/>
      <c r="B56" s="144" t="s">
        <v>133</v>
      </c>
      <c r="C56" s="145" t="s">
        <v>134</v>
      </c>
      <c r="D56" s="145" t="s">
        <v>135</v>
      </c>
      <c r="E56" s="145" t="s">
        <v>136</v>
      </c>
      <c r="F56" s="145" t="s">
        <v>137</v>
      </c>
      <c r="G56" s="145" t="s">
        <v>138</v>
      </c>
      <c r="H56" s="146" t="s">
        <v>140</v>
      </c>
      <c r="I56" s="147"/>
      <c r="J56" s="147"/>
      <c r="K56" s="147"/>
      <c r="L56" s="143"/>
    </row>
    <row r="57" ht="12.75" customHeight="1" hidden="1">
      <c r="B57" s="41">
        <v>12.5</v>
      </c>
    </row>
    <row r="58" ht="12.75" customHeight="1" hidden="1">
      <c r="B58" s="41">
        <v>25</v>
      </c>
    </row>
    <row r="59" ht="12.75" customHeight="1" hidden="1"/>
    <row r="60" ht="12.75" customHeight="1" hidden="1"/>
    <row r="61" ht="12.75" customHeight="1" hidden="1"/>
    <row r="62" ht="12.75" customHeight="1" hidden="1"/>
    <row r="63" ht="12.75" customHeight="1" hidden="1"/>
    <row r="64" ht="12.75" customHeight="1" hidden="1"/>
    <row r="65" ht="12.75" customHeight="1" hidden="1"/>
    <row r="66" ht="12.75" customHeight="1" hidden="1"/>
    <row r="67" ht="12.75" customHeight="1" hidden="1"/>
    <row r="68" ht="12.75" customHeight="1" hidden="1"/>
    <row r="69" ht="12.75" customHeight="1" hidden="1"/>
    <row r="70" ht="12.75" customHeight="1" hidden="1"/>
    <row r="71" ht="12.75" customHeight="1" hidden="1"/>
    <row r="72" ht="12.75" customHeight="1" hidden="1"/>
    <row r="73" ht="12.75" customHeight="1" hidden="1"/>
    <row r="74" ht="12.75" customHeight="1" hidden="1"/>
    <row r="75" ht="12.75" customHeight="1" hidden="1"/>
    <row r="76" ht="12.75" customHeight="1" hidden="1"/>
    <row r="77" ht="12.75" customHeight="1" hidden="1"/>
    <row r="78" ht="12.75" customHeight="1" hidden="1"/>
    <row r="79" ht="12.75" customHeight="1" hidden="1"/>
    <row r="80" ht="12.75" customHeight="1" hidden="1"/>
    <row r="81" ht="12.75" customHeight="1" hidden="1"/>
    <row r="82" ht="12.75" customHeight="1" hidden="1"/>
    <row r="83" ht="12.75" customHeight="1" hidden="1"/>
    <row r="84" ht="12.75" customHeight="1" hidden="1"/>
    <row r="85" ht="12.75" customHeight="1" hidden="1"/>
    <row r="86" ht="12.75" customHeight="1" hidden="1"/>
    <row r="87" ht="12.75" customHeight="1" hidden="1"/>
    <row r="88" ht="12.75" customHeight="1" hidden="1"/>
    <row r="89" spans="1:12" s="149" customFormat="1" ht="12.75" hidden="1">
      <c r="A89" s="127"/>
      <c r="L89" s="127"/>
    </row>
    <row r="90" spans="1:12" s="149" customFormat="1" ht="12.75" hidden="1">
      <c r="A90" s="127"/>
      <c r="L90" s="127"/>
    </row>
    <row r="91" spans="1:12" s="149" customFormat="1" ht="12.75" hidden="1">
      <c r="A91" s="127"/>
      <c r="L91" s="127"/>
    </row>
    <row r="92" spans="1:12" s="149" customFormat="1" ht="12.75" hidden="1">
      <c r="A92" s="127"/>
      <c r="L92" s="127"/>
    </row>
    <row r="93" spans="1:12" s="149" customFormat="1" ht="12.75" hidden="1">
      <c r="A93" s="127"/>
      <c r="L93" s="127"/>
    </row>
    <row r="94" spans="1:12" s="149" customFormat="1" ht="12.75" hidden="1">
      <c r="A94" s="127"/>
      <c r="L94" s="127"/>
    </row>
    <row r="95" spans="1:12" s="149" customFormat="1" ht="12.75" hidden="1">
      <c r="A95" s="127"/>
      <c r="L95" s="127"/>
    </row>
  </sheetData>
  <sheetProtection password="D9BE" sheet="1" objects="1" scenarios="1"/>
  <mergeCells count="60">
    <mergeCell ref="B35:F35"/>
    <mergeCell ref="B33:F33"/>
    <mergeCell ref="B31:K31"/>
    <mergeCell ref="J5:K5"/>
    <mergeCell ref="B9:K9"/>
    <mergeCell ref="B10:K10"/>
    <mergeCell ref="B27:C27"/>
    <mergeCell ref="B15:F15"/>
    <mergeCell ref="B19:F19"/>
    <mergeCell ref="B14:F14"/>
    <mergeCell ref="E43:G43"/>
    <mergeCell ref="B6:H6"/>
    <mergeCell ref="B7:E7"/>
    <mergeCell ref="G7:K7"/>
    <mergeCell ref="B8:E8"/>
    <mergeCell ref="G8:K8"/>
    <mergeCell ref="B29:F29"/>
    <mergeCell ref="B30:F30"/>
    <mergeCell ref="B13:C13"/>
    <mergeCell ref="B12:K12"/>
    <mergeCell ref="E55:K55"/>
    <mergeCell ref="B32:C32"/>
    <mergeCell ref="E53:K53"/>
    <mergeCell ref="B34:F34"/>
    <mergeCell ref="E39:G42"/>
    <mergeCell ref="B55:C55"/>
    <mergeCell ref="B48:K48"/>
    <mergeCell ref="B49:C49"/>
    <mergeCell ref="B54:C54"/>
    <mergeCell ref="I41:K42"/>
    <mergeCell ref="B53:C53"/>
    <mergeCell ref="B1:K1"/>
    <mergeCell ref="J4:K4"/>
    <mergeCell ref="J6:K6"/>
    <mergeCell ref="B3:E3"/>
    <mergeCell ref="G3:H3"/>
    <mergeCell ref="J3:K3"/>
    <mergeCell ref="B4:E4"/>
    <mergeCell ref="G4:H4"/>
    <mergeCell ref="B5:H5"/>
    <mergeCell ref="E54:K54"/>
    <mergeCell ref="B16:F16"/>
    <mergeCell ref="B18:C18"/>
    <mergeCell ref="B17:K17"/>
    <mergeCell ref="B21:F21"/>
    <mergeCell ref="B26:K26"/>
    <mergeCell ref="B22:K22"/>
    <mergeCell ref="B24:F24"/>
    <mergeCell ref="B28:F28"/>
    <mergeCell ref="E49:K49"/>
    <mergeCell ref="B20:F20"/>
    <mergeCell ref="B23:C23"/>
    <mergeCell ref="B25:F25"/>
    <mergeCell ref="E52:K52"/>
    <mergeCell ref="B50:C50"/>
    <mergeCell ref="B52:C52"/>
    <mergeCell ref="I43:K43"/>
    <mergeCell ref="B51:C51"/>
    <mergeCell ref="E51:K51"/>
    <mergeCell ref="E50:K50"/>
  </mergeCells>
  <conditionalFormatting sqref="G33:K35 G28:K30 G24:K25 G19:K21 G14:K16">
    <cfRule type="expression" priority="1" dxfId="0" stopIfTrue="1">
      <formula>esblancof18</formula>
    </cfRule>
  </conditionalFormatting>
  <dataValidations count="28">
    <dataValidation type="list" allowBlank="1" showInputMessage="1" showErrorMessage="1" prompt="Elije el valor porcentual entre cualquier de los dos valores presentados. &#10;&#10;La suma de los valores porcentuales de las cinco capacidades gerenciales, deberá ser 100." sqref="F32 F13 F27 F23 F18">
      <formula1>$B$57:$B$58</formula1>
    </dataValidation>
    <dataValidation type="list" allowBlank="1" showInputMessage="1" showErrorMessage="1" prompt="Describa y especifique, en su caso, el tipo de acción correctiva o de mejora del desempeño que considere necesario o adecuado.&#10;Estas acciones pueden incluir:" sqref="B49:C49 B52:C55">
      <formula1>$B$56:$H$56</formula1>
    </dataValidation>
    <dataValidation type="list" allowBlank="1" showInputMessage="1" prompt="Describa y especifique, en su caso, el tipo de acció correctiva o de mejora del desempeño que considere necesario o adecuado.&#10;Estas acciones pueden incluir:" sqref="B50:B51 C50">
      <formula1>$B$56:$H$56</formula1>
    </dataValidation>
    <dataValidation type="custom" allowBlank="1" showInputMessage="1" showErrorMessage="1" error="Elije una sola opción en los parámetros de evaluación" sqref="G33:J33">
      <formula1>eapsupda12</formula1>
    </dataValidation>
    <dataValidation type="custom" allowBlank="1" showInputMessage="1" showErrorMessage="1" error="Elije una sola opción en los parámetros de evaluación" sqref="G34:J34">
      <formula1>eapsupda13</formula1>
    </dataValidation>
    <dataValidation type="custom" allowBlank="1" showInputMessage="1" showErrorMessage="1" error="Elije una sola opción en los parámetros de evaluación" sqref="G35:J35">
      <formula1>eapsupda14</formula1>
    </dataValidation>
    <dataValidation type="custom" allowBlank="1" showInputMessage="1" showErrorMessage="1" error="Elije una sola opción en los parámetros de evaluación" sqref="G28:J28">
      <formula1>eapsupda9</formula1>
    </dataValidation>
    <dataValidation type="custom" allowBlank="1" showInputMessage="1" showErrorMessage="1" error="Elije una sola opción en los parámetros de evaluación" sqref="G29:J29">
      <formula1>eapsupda10</formula1>
    </dataValidation>
    <dataValidation type="custom" allowBlank="1" showInputMessage="1" showErrorMessage="1" error="Elije una sola opción en los parámetros de evaluación" sqref="G30:J30">
      <formula1>eapsupda11</formula1>
    </dataValidation>
    <dataValidation type="custom" allowBlank="1" showInputMessage="1" showErrorMessage="1" error="Elije una sola opción en los parámetros de evaluación" sqref="G24:J24">
      <formula1>eapsupda7</formula1>
    </dataValidation>
    <dataValidation type="custom" allowBlank="1" showInputMessage="1" showErrorMessage="1" error="Elije una sola opción en los parámetros de evaluación" sqref="G25:J25">
      <formula1>eapsupda8</formula1>
    </dataValidation>
    <dataValidation type="custom" allowBlank="1" showInputMessage="1" showErrorMessage="1" error="Elije una sola opción en los parámetros de evaluación" sqref="G19:J19">
      <formula1>eapsupda4</formula1>
    </dataValidation>
    <dataValidation type="custom" allowBlank="1" showInputMessage="1" showErrorMessage="1" error="Elije una sola opción en los parámetros de evaluación" sqref="G20:J20">
      <formula1>eapsupda5</formula1>
    </dataValidation>
    <dataValidation type="custom" allowBlank="1" showInputMessage="1" showErrorMessage="1" error="Elije una sola opción en los parámetros de evaluación" sqref="G21:J21">
      <formula1>eapsupda6</formula1>
    </dataValidation>
    <dataValidation type="custom" allowBlank="1" showInputMessage="1" showErrorMessage="1" error="Elije una sola opción en los parámetros de evaluación" sqref="G14:K14">
      <formula1>eapsupda1</formula1>
    </dataValidation>
    <dataValidation type="custom" allowBlank="1" showInputMessage="1" showErrorMessage="1" error="Elije una sola opción en los parámetros de evaluación" sqref="G15:J15 K15:K16">
      <formula1>eapsupda2</formula1>
    </dataValidation>
    <dataValidation type="custom" allowBlank="1" showInputMessage="1" showErrorMessage="1" error="Elije una sola opción en los parámetros de evaluación" sqref="G16:J16">
      <formula1>eapsupda3</formula1>
    </dataValidation>
    <dataValidation type="custom" allowBlank="1" showInputMessage="1" showErrorMessage="1" prompt="Al menos evaluaue un comportamiento asociado" error="Elije una sola opción en los parámetros de evaluación" sqref="K25">
      <formula1>eapsupda8</formula1>
    </dataValidation>
    <dataValidation type="custom" allowBlank="1" showInputMessage="1" showErrorMessage="1" prompt="Al menos evaluaue un comportamiento asociado" error="Elije una sola opción en los parámetros de evaluación" sqref="K28">
      <formula1>eapsupda9</formula1>
    </dataValidation>
    <dataValidation type="custom" allowBlank="1" showInputMessage="1" showErrorMessage="1" prompt="Al menos evaluaue un comportamiento asociado" error="Elije una sola opción en los parámetros de evaluación" sqref="K29">
      <formula1>eapsupda10</formula1>
    </dataValidation>
    <dataValidation type="custom" allowBlank="1" showInputMessage="1" showErrorMessage="1" prompt="Al menos evaluaue un comportamiento asociado" error="Elije una sola opción en los parámetros de evaluación" sqref="K30">
      <formula1>eapsupda11</formula1>
    </dataValidation>
    <dataValidation type="custom" allowBlank="1" showInputMessage="1" showErrorMessage="1" prompt="Al menos evaluaue un comportamiento asociado" error="Elije una sola opción en los parámetros de evaluación" sqref="K33">
      <formula1>eapsupda12</formula1>
    </dataValidation>
    <dataValidation type="custom" allowBlank="1" showInputMessage="1" showErrorMessage="1" prompt="Al menos evaluaue un comportamiento asociado" error="Elije una sola opción en los parámetros de evaluación" sqref="K34">
      <formula1>eapsupda13</formula1>
    </dataValidation>
    <dataValidation type="custom" allowBlank="1" showInputMessage="1" showErrorMessage="1" prompt="Al menos evaluaue un comportamiento asociado" error="Elije una sola opción en los parámetros de evaluación" sqref="K35">
      <formula1>eapsupda14</formula1>
    </dataValidation>
    <dataValidation type="custom" allowBlank="1" showInputMessage="1" showErrorMessage="1" prompt="Al menos evaluaue un comportamiento asociado" error="Elije una sola opción en los parámetros de evaluación" sqref="K19">
      <formula1>eapsupda4</formula1>
    </dataValidation>
    <dataValidation type="custom" allowBlank="1" showInputMessage="1" showErrorMessage="1" prompt="Al menos evaluaue un comportamiento asociado" error="Elije una sola opción en los parámetros de evaluación" sqref="K20">
      <formula1>eapsupda5</formula1>
    </dataValidation>
    <dataValidation type="custom" allowBlank="1" showInputMessage="1" showErrorMessage="1" prompt="Al menos evaluaue un comportamiento asociado" error="Elije una sola opción en los parámetros de evaluación" sqref="K21">
      <formula1>eapsupda6</formula1>
    </dataValidation>
    <dataValidation type="custom" allowBlank="1" showInputMessage="1" showErrorMessage="1" prompt="Al menos evaluaue un comportamiento asociado" error="Elije una sola opción en los parámetros de evaluación" sqref="K24">
      <formula1>eapsupda7</formula1>
    </dataValidation>
  </dataValidations>
  <printOptions horizontalCentered="1" verticalCentered="1"/>
  <pageMargins left="0.1968503937007874" right="0.15748031496062992" top="0.1968503937007874" bottom="1.16" header="0" footer="0.33"/>
  <pageSetup fitToHeight="1" fitToWidth="1" horizontalDpi="600" verticalDpi="600" orientation="portrait" scale="5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A1:P77"/>
  <sheetViews>
    <sheetView showGridLines="0" zoomScale="85" zoomScaleNormal="85" zoomScaleSheetLayoutView="50" workbookViewId="0" topLeftCell="A65536">
      <selection activeCell="A1" sqref="A1"/>
    </sheetView>
  </sheetViews>
  <sheetFormatPr defaultColWidth="11.421875" defaultRowHeight="12.75" zeroHeight="1"/>
  <cols>
    <col min="1" max="1" width="1.7109375" style="127" customWidth="1"/>
    <col min="2" max="2" width="26.7109375" style="12" hidden="1" customWidth="1"/>
    <col min="3" max="3" width="17.28125" style="12" hidden="1" customWidth="1"/>
    <col min="4" max="5" width="0" style="12" hidden="1" customWidth="1"/>
    <col min="6" max="6" width="9.00390625" style="12" hidden="1" customWidth="1"/>
    <col min="7" max="7" width="12.140625" style="12" hidden="1" customWidth="1"/>
    <col min="8" max="10" width="22.57421875" style="12" hidden="1" customWidth="1"/>
    <col min="11" max="11" width="17.7109375" style="12" hidden="1" customWidth="1"/>
    <col min="12" max="12" width="1.7109375" style="127" hidden="1" customWidth="1"/>
    <col min="13" max="13" width="14.00390625" style="12" hidden="1" customWidth="1"/>
    <col min="14" max="16384" width="11.421875" style="12" hidden="1" customWidth="1"/>
  </cols>
  <sheetData>
    <row r="1" spans="2:12" ht="40.5" customHeight="1" hidden="1">
      <c r="B1" s="627" t="s">
        <v>344</v>
      </c>
      <c r="C1" s="714"/>
      <c r="D1" s="714"/>
      <c r="E1" s="714"/>
      <c r="F1" s="714"/>
      <c r="G1" s="714"/>
      <c r="H1" s="714"/>
      <c r="I1" s="714"/>
      <c r="J1" s="714"/>
      <c r="K1" s="715"/>
      <c r="L1" s="178"/>
    </row>
    <row r="2" spans="1:12" s="135" customFormat="1" ht="3" customHeight="1" hidden="1">
      <c r="A2" s="127"/>
      <c r="B2" s="272"/>
      <c r="C2" s="272"/>
      <c r="D2" s="272"/>
      <c r="E2" s="272"/>
      <c r="F2" s="272"/>
      <c r="G2" s="272"/>
      <c r="H2" s="272"/>
      <c r="I2" s="272"/>
      <c r="J2" s="272"/>
      <c r="K2" s="272"/>
      <c r="L2" s="179"/>
    </row>
    <row r="3" spans="1:11" ht="18" customHeight="1" hidden="1">
      <c r="A3" s="127"/>
      <c r="B3" s="710">
        <f>'ACT.EXT.'!B3</f>
        <v>0</v>
      </c>
      <c r="C3" s="711"/>
      <c r="D3" s="711"/>
      <c r="E3" s="711"/>
      <c r="F3" s="271"/>
      <c r="G3" s="716">
        <f>'ACT.EXT.'!G3</f>
        <v>0</v>
      </c>
      <c r="H3" s="716"/>
      <c r="I3" s="64"/>
      <c r="J3" s="711">
        <f>'ACT.EXT.'!J3</f>
        <v>0</v>
      </c>
      <c r="K3" s="717"/>
    </row>
    <row r="4" spans="1:11" ht="9" customHeight="1" hidden="1">
      <c r="A4" s="127"/>
      <c r="B4" s="707" t="str">
        <f>'ACT.EXT.'!B4</f>
        <v>NOMBRE DEL EVALUADO</v>
      </c>
      <c r="C4" s="708"/>
      <c r="D4" s="708"/>
      <c r="E4" s="708"/>
      <c r="F4" s="56"/>
      <c r="G4" s="708" t="str">
        <f>'ACT.EXT.'!G4</f>
        <v>RFC </v>
      </c>
      <c r="H4" s="708"/>
      <c r="I4" s="64"/>
      <c r="J4" s="708" t="str">
        <f>'ACT.EXT.'!J4</f>
        <v>CURP  </v>
      </c>
      <c r="K4" s="709"/>
    </row>
    <row r="5" spans="1:11" ht="18" customHeight="1" hidden="1">
      <c r="A5" s="127"/>
      <c r="B5" s="710">
        <f>'ACT.EXT.'!B5</f>
        <v>0</v>
      </c>
      <c r="C5" s="711"/>
      <c r="D5" s="711"/>
      <c r="E5" s="711"/>
      <c r="F5" s="711"/>
      <c r="G5" s="711"/>
      <c r="H5" s="711"/>
      <c r="I5" s="64"/>
      <c r="J5" s="712">
        <f>'ACT.EXT.'!J5</f>
        <v>0</v>
      </c>
      <c r="K5" s="713"/>
    </row>
    <row r="6" spans="1:11" ht="9" customHeight="1" hidden="1">
      <c r="A6" s="127"/>
      <c r="B6" s="707" t="str">
        <f>'ACT.EXT.'!B6</f>
        <v>DENOMINACIÓN DEL PUESTO</v>
      </c>
      <c r="C6" s="708"/>
      <c r="D6" s="708"/>
      <c r="E6" s="708"/>
      <c r="F6" s="708"/>
      <c r="G6" s="708"/>
      <c r="H6" s="708"/>
      <c r="I6" s="64"/>
      <c r="J6" s="708" t="str">
        <f>'ACT.EXT.'!J6</f>
        <v>No.de RUSP</v>
      </c>
      <c r="K6" s="709"/>
    </row>
    <row r="7" spans="1:11" ht="18" customHeight="1" hidden="1">
      <c r="A7" s="127"/>
      <c r="B7" s="710">
        <f>'ACT.EXT.'!B7</f>
        <v>0</v>
      </c>
      <c r="C7" s="711"/>
      <c r="D7" s="711"/>
      <c r="E7" s="711"/>
      <c r="F7" s="57"/>
      <c r="G7" s="711">
        <f>'ACT.EXT.'!G7</f>
        <v>0</v>
      </c>
      <c r="H7" s="711"/>
      <c r="I7" s="711"/>
      <c r="J7" s="711"/>
      <c r="K7" s="717"/>
    </row>
    <row r="8" spans="1:11" ht="9" customHeight="1" hidden="1">
      <c r="A8" s="127"/>
      <c r="B8" s="707" t="str">
        <f>'ACT.EXT.'!B8</f>
        <v>NOMBRE DE LA DEPENDENCIA U ÓRGANO ADMINISTRATIVO DESCONCENTRADO</v>
      </c>
      <c r="C8" s="708"/>
      <c r="D8" s="708"/>
      <c r="E8" s="708"/>
      <c r="F8" s="65"/>
      <c r="G8" s="708" t="str">
        <f>'ACT.EXT.'!G8</f>
        <v>CLAVE Y NOMBRE DE LA UNIDAD ADMINISTRATIVA RESPONSABLE</v>
      </c>
      <c r="H8" s="708"/>
      <c r="I8" s="708"/>
      <c r="J8" s="708"/>
      <c r="K8" s="709"/>
    </row>
    <row r="9" spans="1:11" ht="18" customHeight="1" hidden="1">
      <c r="A9" s="127"/>
      <c r="B9" s="718">
        <f>'ACT.EXT.'!B9</f>
        <v>0</v>
      </c>
      <c r="C9" s="719"/>
      <c r="D9" s="719"/>
      <c r="E9" s="719"/>
      <c r="F9" s="719"/>
      <c r="G9" s="719"/>
      <c r="H9" s="719"/>
      <c r="I9" s="719"/>
      <c r="J9" s="719"/>
      <c r="K9" s="720"/>
    </row>
    <row r="10" spans="1:11" ht="9" customHeight="1" hidden="1">
      <c r="A10" s="127"/>
      <c r="B10" s="721" t="str">
        <f>'ACT.EXT.'!B10</f>
        <v>LUGAR y FECHA DE LA APLICACIÓN</v>
      </c>
      <c r="C10" s="722"/>
      <c r="D10" s="722"/>
      <c r="E10" s="722"/>
      <c r="F10" s="722"/>
      <c r="G10" s="722"/>
      <c r="H10" s="722"/>
      <c r="I10" s="722"/>
      <c r="J10" s="722"/>
      <c r="K10" s="723"/>
    </row>
    <row r="11" spans="1:12" s="149" customFormat="1" ht="2.25" customHeight="1" hidden="1">
      <c r="A11" s="127"/>
      <c r="B11" s="182"/>
      <c r="C11" s="182"/>
      <c r="D11" s="182"/>
      <c r="E11" s="182"/>
      <c r="F11" s="182"/>
      <c r="G11" s="182"/>
      <c r="H11" s="182"/>
      <c r="I11" s="182"/>
      <c r="J11" s="182"/>
      <c r="K11" s="182"/>
      <c r="L11" s="127"/>
    </row>
    <row r="12" spans="2:11" ht="13.5" customHeight="1" hidden="1">
      <c r="B12" s="694" t="s">
        <v>51</v>
      </c>
      <c r="C12" s="694"/>
      <c r="D12" s="694"/>
      <c r="E12" s="694"/>
      <c r="F12" s="694"/>
      <c r="G12" s="694"/>
      <c r="H12" s="570" t="s">
        <v>17</v>
      </c>
      <c r="I12" s="695"/>
      <c r="J12" s="695"/>
      <c r="K12" s="571"/>
    </row>
    <row r="13" spans="2:11" ht="36.75" customHeight="1" hidden="1">
      <c r="B13" s="694"/>
      <c r="C13" s="694"/>
      <c r="D13" s="694"/>
      <c r="E13" s="694"/>
      <c r="F13" s="694"/>
      <c r="G13" s="694"/>
      <c r="H13" s="60" t="s">
        <v>304</v>
      </c>
      <c r="I13" s="60" t="s">
        <v>78</v>
      </c>
      <c r="J13" s="60" t="s">
        <v>305</v>
      </c>
      <c r="K13" s="705" t="s">
        <v>14</v>
      </c>
    </row>
    <row r="14" spans="2:16" ht="47.25" customHeight="1" hidden="1">
      <c r="B14" s="696" t="s">
        <v>52</v>
      </c>
      <c r="C14" s="697"/>
      <c r="D14" s="697"/>
      <c r="E14" s="697"/>
      <c r="F14" s="697"/>
      <c r="G14" s="698"/>
      <c r="H14" s="276" t="s">
        <v>130</v>
      </c>
      <c r="I14" s="276" t="s">
        <v>131</v>
      </c>
      <c r="J14" s="276" t="s">
        <v>126</v>
      </c>
      <c r="K14" s="706"/>
      <c r="M14" s="23"/>
      <c r="N14" s="24"/>
      <c r="O14" s="25"/>
      <c r="P14" s="25"/>
    </row>
    <row r="15" spans="2:16" ht="39" customHeight="1" hidden="1">
      <c r="B15" s="702"/>
      <c r="C15" s="703"/>
      <c r="D15" s="703"/>
      <c r="E15" s="703"/>
      <c r="F15" s="703"/>
      <c r="G15" s="704"/>
      <c r="H15" s="5"/>
      <c r="I15" s="5"/>
      <c r="J15" s="5"/>
      <c r="K15" s="5"/>
      <c r="M15" s="23"/>
      <c r="N15" s="23"/>
      <c r="O15" s="25"/>
      <c r="P15" s="25"/>
    </row>
    <row r="16" spans="2:16" ht="28.5" customHeight="1" hidden="1">
      <c r="B16" s="696" t="s">
        <v>53</v>
      </c>
      <c r="C16" s="697"/>
      <c r="D16" s="697"/>
      <c r="E16" s="697"/>
      <c r="F16" s="697"/>
      <c r="G16" s="698"/>
      <c r="H16" s="60" t="s">
        <v>304</v>
      </c>
      <c r="I16" s="60" t="s">
        <v>78</v>
      </c>
      <c r="J16" s="60" t="s">
        <v>305</v>
      </c>
      <c r="K16" s="705" t="s">
        <v>14</v>
      </c>
      <c r="M16" s="23"/>
      <c r="N16" s="23"/>
      <c r="O16" s="25"/>
      <c r="P16" s="25"/>
    </row>
    <row r="17" spans="2:16" ht="33.75" customHeight="1" hidden="1">
      <c r="B17" s="699"/>
      <c r="C17" s="700"/>
      <c r="D17" s="700"/>
      <c r="E17" s="700"/>
      <c r="F17" s="700"/>
      <c r="G17" s="701"/>
      <c r="H17" s="276" t="s">
        <v>54</v>
      </c>
      <c r="I17" s="276" t="s">
        <v>55</v>
      </c>
      <c r="J17" s="276" t="s">
        <v>56</v>
      </c>
      <c r="K17" s="706"/>
      <c r="M17" s="26"/>
      <c r="N17" s="26"/>
      <c r="O17" s="26"/>
      <c r="P17" s="25"/>
    </row>
    <row r="18" spans="2:16" ht="40.5" customHeight="1" hidden="1">
      <c r="B18" s="702"/>
      <c r="C18" s="703"/>
      <c r="D18" s="703"/>
      <c r="E18" s="703"/>
      <c r="F18" s="703"/>
      <c r="G18" s="704"/>
      <c r="H18" s="5"/>
      <c r="I18" s="5"/>
      <c r="J18" s="5"/>
      <c r="K18" s="5"/>
      <c r="M18" s="26"/>
      <c r="N18" s="26"/>
      <c r="O18" s="26"/>
      <c r="P18" s="26"/>
    </row>
    <row r="19" spans="2:16" ht="30.75" customHeight="1" hidden="1">
      <c r="B19" s="696" t="s">
        <v>57</v>
      </c>
      <c r="C19" s="697"/>
      <c r="D19" s="697"/>
      <c r="E19" s="697"/>
      <c r="F19" s="697"/>
      <c r="G19" s="698"/>
      <c r="H19" s="60" t="s">
        <v>304</v>
      </c>
      <c r="I19" s="60" t="s">
        <v>78</v>
      </c>
      <c r="J19" s="60" t="s">
        <v>305</v>
      </c>
      <c r="K19" s="705" t="s">
        <v>14</v>
      </c>
      <c r="M19" s="26"/>
      <c r="N19" s="26"/>
      <c r="O19" s="26"/>
      <c r="P19" s="26"/>
    </row>
    <row r="20" spans="2:16" ht="60" customHeight="1" hidden="1">
      <c r="B20" s="699"/>
      <c r="C20" s="700"/>
      <c r="D20" s="700"/>
      <c r="E20" s="700"/>
      <c r="F20" s="700"/>
      <c r="G20" s="701"/>
      <c r="H20" s="276" t="s">
        <v>127</v>
      </c>
      <c r="I20" s="276" t="s">
        <v>128</v>
      </c>
      <c r="J20" s="276" t="s">
        <v>58</v>
      </c>
      <c r="K20" s="706"/>
      <c r="M20" s="26"/>
      <c r="N20" s="26"/>
      <c r="O20" s="26"/>
      <c r="P20" s="26"/>
    </row>
    <row r="21" spans="2:16" ht="39" customHeight="1" hidden="1">
      <c r="B21" s="702"/>
      <c r="C21" s="703"/>
      <c r="D21" s="703"/>
      <c r="E21" s="703"/>
      <c r="F21" s="703"/>
      <c r="G21" s="704"/>
      <c r="H21" s="5"/>
      <c r="I21" s="5"/>
      <c r="J21" s="5"/>
      <c r="K21" s="5"/>
      <c r="M21" s="26"/>
      <c r="N21" s="26"/>
      <c r="O21" s="26"/>
      <c r="P21" s="26"/>
    </row>
    <row r="22" spans="2:16" ht="30.75" customHeight="1" hidden="1">
      <c r="B22" s="696" t="s">
        <v>59</v>
      </c>
      <c r="C22" s="697"/>
      <c r="D22" s="697"/>
      <c r="E22" s="697"/>
      <c r="F22" s="697"/>
      <c r="G22" s="698"/>
      <c r="H22" s="60" t="s">
        <v>304</v>
      </c>
      <c r="I22" s="60" t="s">
        <v>78</v>
      </c>
      <c r="J22" s="60" t="s">
        <v>305</v>
      </c>
      <c r="K22" s="705" t="s">
        <v>14</v>
      </c>
      <c r="M22" s="26"/>
      <c r="N22" s="26"/>
      <c r="O22" s="26"/>
      <c r="P22" s="26"/>
    </row>
    <row r="23" spans="2:11" ht="58.5" customHeight="1" hidden="1">
      <c r="B23" s="699"/>
      <c r="C23" s="700"/>
      <c r="D23" s="700"/>
      <c r="E23" s="700"/>
      <c r="F23" s="700"/>
      <c r="G23" s="701"/>
      <c r="H23" s="276" t="s">
        <v>60</v>
      </c>
      <c r="I23" s="276" t="s">
        <v>61</v>
      </c>
      <c r="J23" s="276" t="s">
        <v>129</v>
      </c>
      <c r="K23" s="706"/>
    </row>
    <row r="24" spans="2:11" ht="39" customHeight="1" hidden="1">
      <c r="B24" s="702"/>
      <c r="C24" s="703"/>
      <c r="D24" s="703"/>
      <c r="E24" s="703"/>
      <c r="F24" s="703"/>
      <c r="G24" s="704"/>
      <c r="H24" s="5"/>
      <c r="I24" s="5"/>
      <c r="J24" s="5"/>
      <c r="K24" s="5"/>
    </row>
    <row r="25" spans="1:12" s="135" customFormat="1" ht="3" customHeight="1" hidden="1">
      <c r="A25" s="127"/>
      <c r="B25" s="184"/>
      <c r="C25" s="184"/>
      <c r="D25" s="184"/>
      <c r="E25" s="184"/>
      <c r="F25" s="184"/>
      <c r="G25" s="184"/>
      <c r="J25" s="163"/>
      <c r="K25" s="142"/>
      <c r="L25" s="127"/>
    </row>
    <row r="26" spans="2:11" ht="18.75" customHeight="1" hidden="1">
      <c r="B26" s="183" t="s">
        <v>42</v>
      </c>
      <c r="C26" s="66">
        <f>'tablas de calculo'!AA1</f>
      </c>
      <c r="D26" s="193">
        <v>25</v>
      </c>
      <c r="E26" s="143">
        <f>SUM(D26,D27,D28,D29)</f>
        <v>100</v>
      </c>
      <c r="F26" s="185"/>
      <c r="G26" s="135"/>
      <c r="H26" s="135"/>
      <c r="I26" s="163"/>
      <c r="J26" s="163"/>
      <c r="K26" s="163"/>
    </row>
    <row r="27" spans="2:11" ht="18.75" customHeight="1" hidden="1">
      <c r="B27" s="183" t="s">
        <v>43</v>
      </c>
      <c r="C27" s="66">
        <f>'tablas de calculo'!AA2</f>
      </c>
      <c r="D27" s="193">
        <v>25</v>
      </c>
      <c r="E27" s="194"/>
      <c r="F27" s="185"/>
      <c r="G27" s="135"/>
      <c r="H27" s="135"/>
      <c r="I27" s="163"/>
      <c r="J27" s="163"/>
      <c r="K27" s="163"/>
    </row>
    <row r="28" spans="2:11" ht="18.75" customHeight="1" hidden="1">
      <c r="B28" s="183" t="s">
        <v>44</v>
      </c>
      <c r="C28" s="66">
        <f>'tablas de calculo'!AA3</f>
      </c>
      <c r="D28" s="193">
        <v>25</v>
      </c>
      <c r="E28" s="194"/>
      <c r="F28" s="185"/>
      <c r="G28" s="135"/>
      <c r="H28" s="135"/>
      <c r="I28" s="163"/>
      <c r="J28" s="163"/>
      <c r="K28" s="163"/>
    </row>
    <row r="29" spans="2:11" ht="18.75" customHeight="1" hidden="1" thickBot="1">
      <c r="B29" s="183" t="s">
        <v>45</v>
      </c>
      <c r="C29" s="67">
        <f>'tablas de calculo'!AA4</f>
      </c>
      <c r="D29" s="193">
        <v>25</v>
      </c>
      <c r="E29" s="194"/>
      <c r="F29" s="185"/>
      <c r="G29" s="135"/>
      <c r="H29" s="135"/>
      <c r="I29" s="163"/>
      <c r="J29" s="163"/>
      <c r="K29" s="163"/>
    </row>
    <row r="30" spans="2:11" ht="16.5" customHeight="1" hidden="1">
      <c r="B30" s="729" t="s">
        <v>6</v>
      </c>
      <c r="C30" s="730">
        <f>'tablas de calculo'!AA6</f>
        <v>0</v>
      </c>
      <c r="D30" s="732" t="s">
        <v>7</v>
      </c>
      <c r="E30" s="733"/>
      <c r="F30" s="734"/>
      <c r="G30" s="725">
        <f>'tablas de calculo'!AA8</f>
      </c>
      <c r="H30" s="726"/>
      <c r="I30" s="163"/>
      <c r="J30" s="135"/>
      <c r="K30" s="135"/>
    </row>
    <row r="31" spans="2:11" ht="18.75" customHeight="1" hidden="1">
      <c r="B31" s="729"/>
      <c r="C31" s="731"/>
      <c r="D31" s="732"/>
      <c r="E31" s="733"/>
      <c r="F31" s="734"/>
      <c r="G31" s="727"/>
      <c r="H31" s="728"/>
      <c r="I31" s="163"/>
      <c r="J31" s="724"/>
      <c r="K31" s="724"/>
    </row>
    <row r="32" spans="2:12" ht="15" customHeight="1" hidden="1">
      <c r="B32" s="188"/>
      <c r="C32" s="135"/>
      <c r="D32" s="163"/>
      <c r="E32" s="163"/>
      <c r="F32" s="189"/>
      <c r="G32" s="135"/>
      <c r="H32" s="163"/>
      <c r="I32" s="163"/>
      <c r="J32" s="693" t="s">
        <v>32</v>
      </c>
      <c r="K32" s="693"/>
      <c r="L32" s="179"/>
    </row>
    <row r="33" spans="2:12" ht="12.75" hidden="1">
      <c r="B33" s="160"/>
      <c r="C33" s="159"/>
      <c r="D33" s="159"/>
      <c r="E33" s="159"/>
      <c r="F33" s="190"/>
      <c r="G33" s="135"/>
      <c r="H33" s="163"/>
      <c r="I33" s="163"/>
      <c r="J33" s="135"/>
      <c r="K33" s="135"/>
      <c r="L33" s="180"/>
    </row>
    <row r="34" spans="2:11" ht="12.75" hidden="1">
      <c r="B34" s="679" t="str">
        <f>'Resumen personal'!B49</f>
        <v>                                                                                                                                                                 </v>
      </c>
      <c r="C34" s="679"/>
      <c r="D34" s="679"/>
      <c r="E34" s="679"/>
      <c r="F34" s="679"/>
      <c r="G34" s="135"/>
      <c r="H34" s="163"/>
      <c r="I34" s="163"/>
      <c r="J34" s="163"/>
      <c r="K34" s="163"/>
    </row>
    <row r="35" spans="2:11" ht="12.75" hidden="1">
      <c r="B35" s="679"/>
      <c r="C35" s="679"/>
      <c r="D35" s="679"/>
      <c r="E35" s="679"/>
      <c r="F35" s="679"/>
      <c r="G35" s="135"/>
      <c r="H35" s="163"/>
      <c r="I35" s="163"/>
      <c r="J35" s="163"/>
      <c r="K35" s="163"/>
    </row>
    <row r="36" spans="2:11" ht="12.75" hidden="1">
      <c r="B36" s="680"/>
      <c r="C36" s="680"/>
      <c r="D36" s="680"/>
      <c r="E36" s="680"/>
      <c r="F36" s="680"/>
      <c r="G36" s="135"/>
      <c r="H36" s="163"/>
      <c r="I36" s="135"/>
      <c r="J36" s="135"/>
      <c r="K36" s="135"/>
    </row>
    <row r="37" spans="2:11" ht="15" customHeight="1" hidden="1">
      <c r="B37" s="503" t="s">
        <v>73</v>
      </c>
      <c r="C37" s="503"/>
      <c r="D37" s="503"/>
      <c r="E37" s="503"/>
      <c r="F37" s="503"/>
      <c r="G37" s="135"/>
      <c r="H37" s="135"/>
      <c r="I37" s="135"/>
      <c r="J37" s="135"/>
      <c r="K37" s="135"/>
    </row>
    <row r="38" spans="2:11" ht="30.75" customHeight="1" hidden="1">
      <c r="B38" s="692">
        <f>VCIFM!E43</f>
        <v>0</v>
      </c>
      <c r="C38" s="692"/>
      <c r="D38" s="191"/>
      <c r="E38" s="191"/>
      <c r="F38" s="127"/>
      <c r="G38" s="135"/>
      <c r="H38" s="135"/>
      <c r="I38" s="187"/>
      <c r="J38" s="187"/>
      <c r="K38" s="187"/>
    </row>
    <row r="39" spans="2:11" ht="15" customHeight="1" hidden="1">
      <c r="B39" s="503" t="s">
        <v>306</v>
      </c>
      <c r="C39" s="503"/>
      <c r="D39" s="127"/>
      <c r="E39" s="127"/>
      <c r="F39" s="127"/>
      <c r="G39" s="165"/>
      <c r="H39" s="165"/>
      <c r="I39" s="165"/>
      <c r="J39" s="165"/>
      <c r="K39" s="165"/>
    </row>
    <row r="40" spans="2:11" ht="33" customHeight="1" hidden="1">
      <c r="B40" s="692">
        <f>VCIFM!H43</f>
        <v>0</v>
      </c>
      <c r="C40" s="692"/>
      <c r="D40" s="191"/>
      <c r="E40" s="191"/>
      <c r="F40" s="127"/>
      <c r="G40" s="165"/>
      <c r="H40" s="165"/>
      <c r="I40" s="165"/>
      <c r="J40" s="165"/>
      <c r="K40" s="165"/>
    </row>
    <row r="41" spans="2:11" ht="15" customHeight="1" hidden="1">
      <c r="B41" s="503" t="s">
        <v>329</v>
      </c>
      <c r="C41" s="503"/>
      <c r="D41" s="192"/>
      <c r="E41" s="192"/>
      <c r="F41" s="192"/>
      <c r="G41" s="165"/>
      <c r="H41" s="165"/>
      <c r="I41" s="165"/>
      <c r="J41" s="165"/>
      <c r="K41" s="165"/>
    </row>
    <row r="42" spans="2:11" ht="12.75" hidden="1">
      <c r="B42" s="165"/>
      <c r="C42" s="165"/>
      <c r="D42" s="165"/>
      <c r="E42" s="165"/>
      <c r="F42" s="165"/>
      <c r="G42" s="165"/>
      <c r="H42" s="165"/>
      <c r="I42" s="165"/>
      <c r="J42" s="165"/>
      <c r="K42" s="165"/>
    </row>
    <row r="43" spans="2:11" ht="12.75" hidden="1">
      <c r="B43" s="27"/>
      <c r="C43" s="27"/>
      <c r="D43" s="27"/>
      <c r="E43" s="27"/>
      <c r="F43" s="27"/>
      <c r="G43" s="27"/>
      <c r="H43" s="27"/>
      <c r="I43" s="27"/>
      <c r="J43" s="27"/>
      <c r="K43" s="27"/>
    </row>
    <row r="44" spans="2:12" ht="12.75" hidden="1"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181"/>
    </row>
    <row r="45" spans="2:12" ht="12.75" hidden="1">
      <c r="B45" s="28"/>
      <c r="C45" s="28"/>
      <c r="D45" s="28"/>
      <c r="E45" s="28"/>
      <c r="F45" s="28"/>
      <c r="G45" s="28"/>
      <c r="L45" s="181"/>
    </row>
    <row r="46" spans="2:12" ht="70.5" customHeight="1" hidden="1">
      <c r="B46" s="28"/>
      <c r="L46" s="181"/>
    </row>
    <row r="47" spans="2:12" ht="12.75" hidden="1">
      <c r="B47" s="28"/>
      <c r="H47" s="28"/>
      <c r="I47" s="28"/>
      <c r="J47" s="28"/>
      <c r="K47" s="28"/>
      <c r="L47" s="181"/>
    </row>
    <row r="48" spans="2:12" ht="12.75" hidden="1"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181"/>
    </row>
    <row r="49" spans="2:12" ht="12.75" hidden="1"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181"/>
    </row>
    <row r="50" spans="2:12" ht="12.75" hidden="1"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181"/>
    </row>
    <row r="51" spans="2:12" ht="12.75" hidden="1"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181"/>
    </row>
    <row r="52" spans="2:12" ht="12.75" hidden="1"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181"/>
    </row>
    <row r="53" spans="2:12" ht="12.75" hidden="1"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181"/>
    </row>
    <row r="54" spans="2:12" ht="12.75" hidden="1"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181"/>
    </row>
    <row r="55" spans="2:12" ht="12.75" hidden="1"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181"/>
    </row>
    <row r="56" spans="2:12" ht="12.75" hidden="1"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181"/>
    </row>
    <row r="57" spans="2:12" ht="12.75" hidden="1"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181"/>
    </row>
    <row r="58" spans="2:12" ht="12.75" hidden="1"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181"/>
    </row>
    <row r="59" spans="2:12" ht="12.75" hidden="1"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181"/>
    </row>
    <row r="60" spans="2:12" ht="12.75" hidden="1"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181"/>
    </row>
    <row r="61" spans="2:12" ht="12.75" hidden="1"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181"/>
    </row>
    <row r="62" spans="2:12" ht="12.75" hidden="1"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181"/>
    </row>
    <row r="63" spans="2:12" ht="12.75" hidden="1"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181"/>
    </row>
    <row r="64" spans="2:12" ht="12.75" hidden="1"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181"/>
    </row>
    <row r="65" spans="2:12" ht="12.75" hidden="1"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181"/>
    </row>
    <row r="66" spans="2:12" ht="12.75" hidden="1"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181"/>
    </row>
    <row r="67" spans="2:12" ht="12.75" hidden="1"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181"/>
    </row>
    <row r="68" spans="2:12" ht="12.75" hidden="1"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181"/>
    </row>
    <row r="69" spans="2:12" ht="12.75" hidden="1"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181"/>
    </row>
    <row r="70" spans="2:12" ht="12.75" hidden="1"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181"/>
    </row>
    <row r="71" spans="2:12" ht="12.75" hidden="1"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181"/>
    </row>
    <row r="72" spans="2:12" ht="12.75" hidden="1"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181"/>
    </row>
    <row r="73" spans="2:12" ht="12.75" hidden="1"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181"/>
    </row>
    <row r="74" spans="2:12" ht="12.75" hidden="1"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181"/>
    </row>
    <row r="75" spans="2:12" ht="12.75" hidden="1"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181"/>
    </row>
    <row r="76" spans="2:12" ht="12.75" hidden="1"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181"/>
    </row>
    <row r="77" spans="2:12" ht="12.75" hidden="1">
      <c r="B77" s="29"/>
      <c r="C77" s="29"/>
      <c r="D77" s="29"/>
      <c r="E77" s="29"/>
      <c r="F77" s="29"/>
      <c r="G77" s="29"/>
      <c r="H77" s="29"/>
      <c r="I77" s="29"/>
      <c r="J77" s="29"/>
      <c r="K77" s="29"/>
      <c r="L77" s="181"/>
    </row>
    <row r="78" ht="12.75" hidden="1"/>
    <row r="79" ht="12.75" hidden="1"/>
  </sheetData>
  <sheetProtection password="D9BE" sheet="1" objects="1" scenarios="1"/>
  <mergeCells count="39">
    <mergeCell ref="B41:C41"/>
    <mergeCell ref="K19:K20"/>
    <mergeCell ref="B22:G24"/>
    <mergeCell ref="K22:K23"/>
    <mergeCell ref="J31:K31"/>
    <mergeCell ref="B19:G21"/>
    <mergeCell ref="G30:H31"/>
    <mergeCell ref="B30:B31"/>
    <mergeCell ref="C30:C31"/>
    <mergeCell ref="D30:F31"/>
    <mergeCell ref="B8:E8"/>
    <mergeCell ref="G8:K8"/>
    <mergeCell ref="B9:K9"/>
    <mergeCell ref="B10:K10"/>
    <mergeCell ref="B6:H6"/>
    <mergeCell ref="J6:K6"/>
    <mergeCell ref="B7:E7"/>
    <mergeCell ref="G7:K7"/>
    <mergeCell ref="B1:K1"/>
    <mergeCell ref="B3:E3"/>
    <mergeCell ref="G3:H3"/>
    <mergeCell ref="J3:K3"/>
    <mergeCell ref="B4:E4"/>
    <mergeCell ref="G4:H4"/>
    <mergeCell ref="J4:K4"/>
    <mergeCell ref="B5:H5"/>
    <mergeCell ref="J5:K5"/>
    <mergeCell ref="B12:G13"/>
    <mergeCell ref="H12:K12"/>
    <mergeCell ref="B16:G18"/>
    <mergeCell ref="K16:K17"/>
    <mergeCell ref="K13:K14"/>
    <mergeCell ref="B14:G15"/>
    <mergeCell ref="B38:C38"/>
    <mergeCell ref="B40:C40"/>
    <mergeCell ref="J32:K32"/>
    <mergeCell ref="B34:F36"/>
    <mergeCell ref="B37:F37"/>
    <mergeCell ref="B39:C39"/>
  </mergeCells>
  <dataValidations count="12">
    <dataValidation type="textLength" operator="equal" allowBlank="1" showInputMessage="1" showErrorMessage="1" error="Anotar a (18) posiciones el CURP del Evaluador." sqref="D40:E40">
      <formula1>18</formula1>
    </dataValidation>
    <dataValidation type="textLength" operator="equal" allowBlank="1" showInputMessage="1" showErrorMessage="1" error="Anotar a trece (13) posiciones el RFC del Evaluador." sqref="D38:E38">
      <formula1>13</formula1>
    </dataValidation>
    <dataValidation type="custom" allowBlank="1" showInputMessage="1" showErrorMessage="1" sqref="K24">
      <formula1>eapsupdesada4</formula1>
    </dataValidation>
    <dataValidation type="custom" allowBlank="1" showInputMessage="1" showErrorMessage="1" sqref="K21">
      <formula1>eapsupdesada3</formula1>
    </dataValidation>
    <dataValidation type="custom" allowBlank="1" showInputMessage="1" showErrorMessage="1" sqref="K18">
      <formula1>eapsupdesada2</formula1>
    </dataValidation>
    <dataValidation type="custom" allowBlank="1" showInputMessage="1" showErrorMessage="1" sqref="K15">
      <formula1>eapsupdesada1</formula1>
    </dataValidation>
    <dataValidation type="whole" operator="equal" allowBlank="1" showInputMessage="1" showErrorMessage="1" error="Anotar a trece (13) posiciones el RFC del Evaluador." sqref="D39:F39">
      <formula1>13</formula1>
    </dataValidation>
    <dataValidation type="custom" allowBlank="1" showInputMessage="1" showErrorMessage="1" error="Elije una sola opción, en los parámetros" sqref="H15:J15">
      <formula1>eapsupdesada1</formula1>
    </dataValidation>
    <dataValidation type="custom" allowBlank="1" showInputMessage="1" showErrorMessage="1" error="Elije una sola opción, en los parámetros" sqref="H18:J18">
      <formula1>eapsupdesada2</formula1>
    </dataValidation>
    <dataValidation type="custom" allowBlank="1" showInputMessage="1" showErrorMessage="1" error="Elije una sola opción, en los parámetros" sqref="H21:J21">
      <formula1>eapsupdesada3</formula1>
    </dataValidation>
    <dataValidation type="custom" allowBlank="1" showInputMessage="1" showErrorMessage="1" error="Elije una sola opción, en los parámetros" sqref="H24:J24">
      <formula1>eapsupdesada4</formula1>
    </dataValidation>
    <dataValidation allowBlank="1" prompt="Representa el valor que implica un cumplimiento no aceptable en la meta. &#10;" sqref="H22:J22 H19 H16 J13 J16 J19"/>
  </dataValidations>
  <printOptions horizontalCentered="1" verticalCentered="1"/>
  <pageMargins left="0.1968503937007874" right="0.15748031496062992" top="0.26" bottom="2.71" header="0.15748031496062992" footer="0"/>
  <pageSetup fitToHeight="1" fitToWidth="1" horizontalDpi="600" verticalDpi="600" orientation="portrait" scale="5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9">
    <pageSetUpPr fitToPage="1"/>
  </sheetPr>
  <dimension ref="B1:K34"/>
  <sheetViews>
    <sheetView showGridLines="0" zoomScale="85" zoomScaleNormal="85" zoomScaleSheetLayoutView="100" workbookViewId="0" topLeftCell="A1">
      <selection activeCell="A1" sqref="A1"/>
    </sheetView>
  </sheetViews>
  <sheetFormatPr defaultColWidth="11.421875" defaultRowHeight="12.75" zeroHeight="1"/>
  <cols>
    <col min="1" max="1" width="1.7109375" style="121" customWidth="1"/>
    <col min="2" max="2" width="40.00390625" style="50" customWidth="1"/>
    <col min="3" max="3" width="17.28125" style="50" customWidth="1"/>
    <col min="4" max="4" width="11.421875" style="50" customWidth="1"/>
    <col min="5" max="5" width="12.7109375" style="50" customWidth="1"/>
    <col min="6" max="7" width="12.140625" style="50" customWidth="1"/>
    <col min="8" max="11" width="15.421875" style="50" customWidth="1"/>
    <col min="12" max="12" width="1.7109375" style="121" customWidth="1"/>
    <col min="13" max="16384" width="0" style="121" hidden="1" customWidth="1"/>
  </cols>
  <sheetData>
    <row r="1" spans="2:11" s="120" customFormat="1" ht="2.25" customHeight="1">
      <c r="B1" s="126"/>
      <c r="C1" s="126"/>
      <c r="D1" s="126"/>
      <c r="E1" s="126"/>
      <c r="F1" s="126"/>
      <c r="G1" s="126"/>
      <c r="H1" s="126"/>
      <c r="I1" s="126"/>
      <c r="J1" s="126"/>
      <c r="K1" s="126"/>
    </row>
    <row r="2" spans="2:11" ht="49.5" customHeight="1">
      <c r="B2" s="627" t="s">
        <v>385</v>
      </c>
      <c r="C2" s="628"/>
      <c r="D2" s="628"/>
      <c r="E2" s="628"/>
      <c r="F2" s="628"/>
      <c r="G2" s="628"/>
      <c r="H2" s="628"/>
      <c r="I2" s="628"/>
      <c r="J2" s="628"/>
      <c r="K2" s="629"/>
    </row>
    <row r="3" spans="2:11" s="122" customFormat="1" ht="3" customHeight="1">
      <c r="B3" s="270"/>
      <c r="C3" s="270"/>
      <c r="D3" s="270"/>
      <c r="E3" s="270"/>
      <c r="F3" s="270"/>
      <c r="G3" s="270"/>
      <c r="H3" s="270"/>
      <c r="I3" s="270"/>
      <c r="J3" s="270"/>
      <c r="K3" s="270"/>
    </row>
    <row r="4" spans="2:11" s="122" customFormat="1" ht="27" customHeight="1">
      <c r="B4" s="735">
        <f>'vcai-DESARROLLO'!B3</f>
        <v>0</v>
      </c>
      <c r="C4" s="736"/>
      <c r="D4" s="736"/>
      <c r="E4" s="736"/>
      <c r="F4" s="348"/>
      <c r="G4" s="594">
        <f>'vcai-DESARROLLO'!G3</f>
        <v>0</v>
      </c>
      <c r="H4" s="594"/>
      <c r="I4" s="349"/>
      <c r="J4" s="594">
        <f>'vcai-DESARROLLO'!J3</f>
        <v>0</v>
      </c>
      <c r="K4" s="595"/>
    </row>
    <row r="5" spans="2:11" s="122" customFormat="1" ht="11.25" customHeight="1">
      <c r="B5" s="737" t="s">
        <v>287</v>
      </c>
      <c r="C5" s="738"/>
      <c r="D5" s="738"/>
      <c r="E5" s="738"/>
      <c r="F5" s="350"/>
      <c r="G5" s="752" t="s">
        <v>306</v>
      </c>
      <c r="H5" s="752"/>
      <c r="I5" s="351"/>
      <c r="J5" s="752" t="str">
        <f>'vcai-AUTO'!J5</f>
        <v>CURP  </v>
      </c>
      <c r="K5" s="753"/>
    </row>
    <row r="6" spans="2:11" s="122" customFormat="1" ht="27" customHeight="1">
      <c r="B6" s="735">
        <f>'vcai-DESARROLLO'!B5:H5</f>
        <v>0</v>
      </c>
      <c r="C6" s="736"/>
      <c r="D6" s="736"/>
      <c r="E6" s="736"/>
      <c r="F6" s="736"/>
      <c r="G6" s="736"/>
      <c r="H6" s="736"/>
      <c r="I6" s="352"/>
      <c r="J6" s="687">
        <f>'vcai-DESARROLLO'!J5:K5</f>
        <v>0</v>
      </c>
      <c r="K6" s="688"/>
    </row>
    <row r="7" spans="2:11" s="122" customFormat="1" ht="12" customHeight="1">
      <c r="B7" s="737" t="str">
        <f>'vcai-DESARROLLO'!B6:H6</f>
        <v>DENOMINACIÓN DEL PUESTO</v>
      </c>
      <c r="C7" s="738"/>
      <c r="D7" s="738"/>
      <c r="E7" s="738"/>
      <c r="F7" s="738"/>
      <c r="G7" s="738"/>
      <c r="H7" s="738"/>
      <c r="I7" s="353"/>
      <c r="J7" s="739" t="str">
        <f>'vcai-AUTO'!J7</f>
        <v>No.de RUSP</v>
      </c>
      <c r="K7" s="740"/>
    </row>
    <row r="8" spans="2:11" s="122" customFormat="1" ht="27" customHeight="1">
      <c r="B8" s="735">
        <f>'vcai-DESARROLLO'!B7:E7</f>
        <v>0</v>
      </c>
      <c r="C8" s="736"/>
      <c r="D8" s="736"/>
      <c r="E8" s="736"/>
      <c r="F8" s="354"/>
      <c r="G8" s="594">
        <f>'vcai-DESARROLLO'!G7:K7</f>
        <v>0</v>
      </c>
      <c r="H8" s="594"/>
      <c r="I8" s="594"/>
      <c r="J8" s="594"/>
      <c r="K8" s="595"/>
    </row>
    <row r="9" spans="2:11" s="122" customFormat="1" ht="10.5" customHeight="1">
      <c r="B9" s="741" t="str">
        <f>'vcai-DESARROLLO'!B8:E8</f>
        <v>NOMBRE DE LA DEPENDENCIA U ÓRGANO ADMINISTRATIVO DESCONCENTRADO</v>
      </c>
      <c r="C9" s="739"/>
      <c r="D9" s="739"/>
      <c r="E9" s="739"/>
      <c r="F9" s="353"/>
      <c r="G9" s="355" t="str">
        <f>'vcai-DESARROLLO'!G8:K8</f>
        <v>CLAVE Y NOMBRE DE LA UNIDAD ADMINISTRATIVA RESPONSABLE</v>
      </c>
      <c r="H9" s="353"/>
      <c r="I9" s="353"/>
      <c r="J9" s="353"/>
      <c r="K9" s="356"/>
    </row>
    <row r="10" spans="2:11" s="122" customFormat="1" ht="27" customHeight="1">
      <c r="B10" s="735">
        <f>'vcai-DESARROLLO'!B9</f>
        <v>0</v>
      </c>
      <c r="C10" s="736"/>
      <c r="D10" s="736"/>
      <c r="E10" s="736"/>
      <c r="F10" s="736"/>
      <c r="G10" s="736"/>
      <c r="H10" s="736"/>
      <c r="I10" s="736"/>
      <c r="J10" s="736"/>
      <c r="K10" s="742"/>
    </row>
    <row r="11" spans="2:11" s="122" customFormat="1" ht="12.75" customHeight="1">
      <c r="B11" s="587" t="s">
        <v>5</v>
      </c>
      <c r="C11" s="588"/>
      <c r="D11" s="588"/>
      <c r="E11" s="588"/>
      <c r="F11" s="588"/>
      <c r="G11" s="588"/>
      <c r="H11" s="588"/>
      <c r="I11" s="588"/>
      <c r="J11" s="588"/>
      <c r="K11" s="589"/>
    </row>
    <row r="12" spans="2:11" s="123" customFormat="1" ht="3" customHeight="1">
      <c r="B12" s="211"/>
      <c r="C12" s="211"/>
      <c r="D12" s="211"/>
      <c r="E12" s="211"/>
      <c r="F12" s="211"/>
      <c r="G12" s="211"/>
      <c r="H12" s="211"/>
      <c r="I12" s="211"/>
      <c r="J12" s="211"/>
      <c r="K12" s="211"/>
    </row>
    <row r="13" spans="2:11" ht="15.75" customHeight="1">
      <c r="B13" s="745" t="s">
        <v>328</v>
      </c>
      <c r="C13" s="746"/>
      <c r="D13" s="746"/>
      <c r="E13" s="746"/>
      <c r="F13" s="746"/>
      <c r="G13" s="746"/>
      <c r="H13" s="746"/>
      <c r="I13" s="746"/>
      <c r="J13" s="746"/>
      <c r="K13" s="648"/>
    </row>
    <row r="14" spans="2:11" ht="15.75" customHeight="1">
      <c r="B14" s="747"/>
      <c r="C14" s="748"/>
      <c r="D14" s="748"/>
      <c r="E14" s="748"/>
      <c r="F14" s="748"/>
      <c r="G14" s="748"/>
      <c r="H14" s="748"/>
      <c r="I14" s="748"/>
      <c r="J14" s="748"/>
      <c r="K14" s="649"/>
    </row>
    <row r="15" spans="2:11" ht="15.75" customHeight="1">
      <c r="B15" s="749"/>
      <c r="C15" s="750"/>
      <c r="D15" s="750"/>
      <c r="E15" s="750"/>
      <c r="F15" s="750"/>
      <c r="G15" s="750"/>
      <c r="H15" s="750"/>
      <c r="I15" s="750"/>
      <c r="J15" s="750"/>
      <c r="K15" s="751"/>
    </row>
    <row r="16" spans="2:11" s="123" customFormat="1" ht="45" customHeight="1">
      <c r="B16" s="754"/>
      <c r="C16" s="755"/>
      <c r="D16" s="755"/>
      <c r="E16" s="755"/>
      <c r="F16" s="755"/>
      <c r="G16" s="755"/>
      <c r="H16" s="755"/>
      <c r="I16" s="755"/>
      <c r="J16" s="755"/>
      <c r="K16" s="756"/>
    </row>
    <row r="17" spans="2:11" s="123" customFormat="1" ht="45" customHeight="1">
      <c r="B17" s="757"/>
      <c r="C17" s="758"/>
      <c r="D17" s="758"/>
      <c r="E17" s="758"/>
      <c r="F17" s="758"/>
      <c r="G17" s="758"/>
      <c r="H17" s="758"/>
      <c r="I17" s="758"/>
      <c r="J17" s="758"/>
      <c r="K17" s="759"/>
    </row>
    <row r="18" spans="2:11" s="124" customFormat="1" ht="45" customHeight="1">
      <c r="B18" s="757"/>
      <c r="C18" s="758"/>
      <c r="D18" s="758"/>
      <c r="E18" s="758"/>
      <c r="F18" s="758"/>
      <c r="G18" s="758"/>
      <c r="H18" s="758"/>
      <c r="I18" s="758"/>
      <c r="J18" s="758"/>
      <c r="K18" s="759"/>
    </row>
    <row r="19" spans="2:11" s="124" customFormat="1" ht="45" customHeight="1">
      <c r="B19" s="760"/>
      <c r="C19" s="761"/>
      <c r="D19" s="761"/>
      <c r="E19" s="761"/>
      <c r="F19" s="761"/>
      <c r="G19" s="761"/>
      <c r="H19" s="761"/>
      <c r="I19" s="761"/>
      <c r="J19" s="761"/>
      <c r="K19" s="762"/>
    </row>
    <row r="20" spans="2:11" s="125" customFormat="1" ht="46.5" customHeight="1">
      <c r="B20" s="670" t="s">
        <v>351</v>
      </c>
      <c r="C20" s="763"/>
      <c r="D20" s="763"/>
      <c r="E20" s="763"/>
      <c r="F20" s="763"/>
      <c r="G20" s="763"/>
      <c r="H20" s="763"/>
      <c r="I20" s="625"/>
      <c r="J20" s="743"/>
      <c r="K20" s="744"/>
    </row>
    <row r="21" spans="2:9" s="123" customFormat="1" ht="12.75" customHeight="1">
      <c r="B21" s="219"/>
      <c r="C21" s="219"/>
      <c r="D21" s="219"/>
      <c r="E21" s="219"/>
      <c r="F21" s="219"/>
      <c r="G21" s="219"/>
      <c r="H21" s="211"/>
      <c r="I21" s="211"/>
    </row>
    <row r="22" spans="2:11" ht="12.75" customHeight="1">
      <c r="B22" s="679" t="str">
        <f>'vcai-DESARROLLO'!B34</f>
        <v>                                                                                                                                                                 </v>
      </c>
      <c r="C22" s="679"/>
      <c r="D22" s="164"/>
      <c r="E22" s="164"/>
      <c r="F22" s="152"/>
      <c r="G22" s="152"/>
      <c r="H22" s="121"/>
      <c r="I22" s="121"/>
      <c r="J22" s="121"/>
      <c r="K22" s="121"/>
    </row>
    <row r="23" spans="2:11" ht="12.75" customHeight="1">
      <c r="B23" s="679"/>
      <c r="C23" s="679"/>
      <c r="D23" s="164"/>
      <c r="E23" s="164"/>
      <c r="F23" s="152"/>
      <c r="G23" s="152"/>
      <c r="H23" s="121"/>
      <c r="I23" s="764"/>
      <c r="J23" s="764"/>
      <c r="K23" s="764"/>
    </row>
    <row r="24" spans="2:11" ht="12.75" customHeight="1">
      <c r="B24" s="679"/>
      <c r="C24" s="679"/>
      <c r="D24" s="164"/>
      <c r="E24" s="164"/>
      <c r="F24" s="152"/>
      <c r="G24" s="152"/>
      <c r="H24" s="121"/>
      <c r="I24" s="764"/>
      <c r="J24" s="764"/>
      <c r="K24" s="764"/>
    </row>
    <row r="25" spans="2:11" s="123" customFormat="1" ht="12.75" customHeight="1">
      <c r="B25" s="679"/>
      <c r="C25" s="679"/>
      <c r="D25" s="164"/>
      <c r="E25" s="164"/>
      <c r="F25" s="211"/>
      <c r="G25" s="211"/>
      <c r="I25" s="764"/>
      <c r="J25" s="764"/>
      <c r="K25" s="764"/>
    </row>
    <row r="26" spans="2:11" s="123" customFormat="1" ht="12.75" customHeight="1">
      <c r="B26" s="680"/>
      <c r="C26" s="680"/>
      <c r="D26" s="164"/>
      <c r="E26" s="164"/>
      <c r="F26" s="211"/>
      <c r="G26" s="211"/>
      <c r="I26" s="765"/>
      <c r="J26" s="765"/>
      <c r="K26" s="765"/>
    </row>
    <row r="27" spans="2:11" s="123" customFormat="1" ht="12.75" customHeight="1">
      <c r="B27" s="537" t="s">
        <v>353</v>
      </c>
      <c r="C27" s="537"/>
      <c r="D27" s="220"/>
      <c r="E27" s="220"/>
      <c r="F27" s="211"/>
      <c r="G27" s="211"/>
      <c r="H27" s="211"/>
      <c r="I27" s="537" t="s">
        <v>32</v>
      </c>
      <c r="J27" s="537"/>
      <c r="K27" s="537"/>
    </row>
    <row r="28" spans="2:11" s="123" customFormat="1" ht="28.5" customHeight="1">
      <c r="B28" s="212">
        <f>'vcai-DESARROLLO'!B38:C38</f>
        <v>0</v>
      </c>
      <c r="C28" s="213"/>
      <c r="D28" s="191"/>
      <c r="E28" s="191"/>
      <c r="F28" s="214"/>
      <c r="G28" s="214"/>
      <c r="H28" s="214"/>
      <c r="I28" s="180"/>
      <c r="J28" s="180"/>
      <c r="K28" s="180"/>
    </row>
    <row r="29" spans="2:11" s="123" customFormat="1" ht="13.5" customHeight="1">
      <c r="B29" s="195" t="s">
        <v>306</v>
      </c>
      <c r="C29" s="215"/>
      <c r="D29" s="216"/>
      <c r="E29" s="216"/>
      <c r="F29" s="211"/>
      <c r="G29" s="211"/>
      <c r="H29" s="211"/>
      <c r="I29" s="211"/>
      <c r="J29" s="211"/>
      <c r="K29" s="211"/>
    </row>
    <row r="30" spans="2:11" ht="33.75" customHeight="1">
      <c r="B30" s="167">
        <f>'vcai-DESARROLLO'!B40:C40</f>
        <v>0</v>
      </c>
      <c r="C30" s="164"/>
      <c r="D30" s="217"/>
      <c r="E30" s="217"/>
      <c r="F30" s="213"/>
      <c r="G30" s="213"/>
      <c r="H30" s="213"/>
      <c r="I30" s="213"/>
      <c r="J30" s="213"/>
      <c r="K30" s="213"/>
    </row>
    <row r="31" spans="2:11" ht="12.75">
      <c r="B31" s="218" t="s">
        <v>329</v>
      </c>
      <c r="C31" s="218"/>
      <c r="D31" s="213"/>
      <c r="E31" s="213"/>
      <c r="F31" s="213"/>
      <c r="G31" s="213"/>
      <c r="H31" s="213"/>
      <c r="I31" s="213"/>
      <c r="J31" s="213"/>
      <c r="K31" s="213"/>
    </row>
    <row r="32" spans="2:11" ht="12.75">
      <c r="B32" s="213"/>
      <c r="C32" s="213"/>
      <c r="D32" s="213"/>
      <c r="E32" s="213"/>
      <c r="F32" s="213"/>
      <c r="G32" s="213"/>
      <c r="H32" s="213"/>
      <c r="I32" s="213"/>
      <c r="J32" s="213"/>
      <c r="K32" s="213"/>
    </row>
    <row r="33" spans="2:11" ht="12.75">
      <c r="B33" s="213"/>
      <c r="C33" s="213"/>
      <c r="D33" s="213"/>
      <c r="E33" s="213"/>
      <c r="F33" s="213"/>
      <c r="G33" s="213"/>
      <c r="H33" s="213"/>
      <c r="I33" s="213"/>
      <c r="J33" s="213"/>
      <c r="K33" s="213"/>
    </row>
    <row r="34" spans="2:11" ht="12.75" hidden="1">
      <c r="B34" s="46"/>
      <c r="C34" s="46"/>
      <c r="D34" s="46"/>
      <c r="E34" s="46"/>
      <c r="F34" s="46"/>
      <c r="G34" s="46"/>
      <c r="H34" s="46"/>
      <c r="I34" s="46"/>
      <c r="J34" s="46"/>
      <c r="K34" s="46"/>
    </row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</sheetData>
  <sheetProtection password="D9BE" sheet="1" objects="1" scenarios="1"/>
  <mergeCells count="24">
    <mergeCell ref="B27:C27"/>
    <mergeCell ref="B22:C26"/>
    <mergeCell ref="B11:K11"/>
    <mergeCell ref="B16:K19"/>
    <mergeCell ref="B20:I20"/>
    <mergeCell ref="I27:K27"/>
    <mergeCell ref="I23:K26"/>
    <mergeCell ref="B2:K2"/>
    <mergeCell ref="B4:E4"/>
    <mergeCell ref="B5:E5"/>
    <mergeCell ref="G4:H4"/>
    <mergeCell ref="G5:H5"/>
    <mergeCell ref="J5:K5"/>
    <mergeCell ref="J4:K4"/>
    <mergeCell ref="B9:E9"/>
    <mergeCell ref="B10:K10"/>
    <mergeCell ref="J20:K20"/>
    <mergeCell ref="B13:K15"/>
    <mergeCell ref="B6:H6"/>
    <mergeCell ref="B7:H7"/>
    <mergeCell ref="J6:K6"/>
    <mergeCell ref="B8:E8"/>
    <mergeCell ref="G8:K8"/>
    <mergeCell ref="J7:K7"/>
  </mergeCells>
  <dataValidations count="3">
    <dataValidation type="textLength" operator="equal" allowBlank="1" showInputMessage="1" showErrorMessage="1" error="Anotar a trece (13) posiciones el RFC del Evaluador." sqref="D28:E28 B28">
      <formula1>13</formula1>
    </dataValidation>
    <dataValidation type="textLength" operator="equal" allowBlank="1" showInputMessage="1" showErrorMessage="1" error="Anotar a trece (18) posiciones el CURP del Evaluador." sqref="D30:E30 B30">
      <formula1>18</formula1>
    </dataValidation>
    <dataValidation type="whole" allowBlank="1" showInputMessage="1" showErrorMessage="1" prompt="Anote la Calificación obtenida en la CAPACITACIÓN ACREDITADA, EN UN RANGO DE: 0 a 100&#10;&#10;" error="El rango es de &quot;0 a 100&quot;" sqref="J20:K20">
      <formula1>1</formula1>
      <formula2>100</formula2>
    </dataValidation>
  </dataValidations>
  <printOptions horizontalCentered="1"/>
  <pageMargins left="0.1968503937007874" right="0.15748031496062992" top="0.3" bottom="0.5" header="0.15748031496062992" footer="0"/>
  <pageSetup fitToHeight="1" fitToWidth="1" horizontalDpi="600" verticalDpi="600" orientation="landscape" scale="8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1:BJ109"/>
  <sheetViews>
    <sheetView showGridLines="0" zoomScale="85" zoomScaleNormal="85" zoomScaleSheetLayoutView="50" workbookViewId="0" topLeftCell="A1">
      <selection activeCell="A1" sqref="A1"/>
    </sheetView>
  </sheetViews>
  <sheetFormatPr defaultColWidth="11.421875" defaultRowHeight="12.75" zeroHeight="1"/>
  <cols>
    <col min="1" max="1" width="1.7109375" style="127" customWidth="1"/>
    <col min="2" max="2" width="21.421875" style="12" customWidth="1"/>
    <col min="3" max="3" width="21.140625" style="12" customWidth="1"/>
    <col min="4" max="4" width="13.7109375" style="12" customWidth="1"/>
    <col min="5" max="5" width="18.8515625" style="12" customWidth="1"/>
    <col min="6" max="6" width="20.8515625" style="12" customWidth="1"/>
    <col min="7" max="7" width="23.140625" style="12" customWidth="1"/>
    <col min="8" max="8" width="15.57421875" style="12" customWidth="1"/>
    <col min="9" max="9" width="15.00390625" style="12" customWidth="1"/>
    <col min="10" max="10" width="15.57421875" style="12" customWidth="1"/>
    <col min="11" max="11" width="9.7109375" style="12" customWidth="1"/>
    <col min="12" max="12" width="1.7109375" style="127" customWidth="1"/>
    <col min="13" max="13" width="3.140625" style="43" hidden="1" customWidth="1"/>
    <col min="14" max="14" width="3.57421875" style="43" hidden="1" customWidth="1"/>
    <col min="15" max="16384" width="11.421875" style="43" hidden="1" customWidth="1"/>
  </cols>
  <sheetData>
    <row r="1" spans="2:11" ht="3" customHeight="1">
      <c r="B1" s="135"/>
      <c r="C1" s="135"/>
      <c r="D1" s="135"/>
      <c r="E1" s="135"/>
      <c r="F1" s="135"/>
      <c r="G1" s="135"/>
      <c r="H1" s="135"/>
      <c r="I1" s="135"/>
      <c r="J1" s="135"/>
      <c r="K1" s="135"/>
    </row>
    <row r="2" spans="2:11" ht="39" customHeight="1">
      <c r="B2" s="778" t="s">
        <v>380</v>
      </c>
      <c r="C2" s="547"/>
      <c r="D2" s="547"/>
      <c r="E2" s="547"/>
      <c r="F2" s="547"/>
      <c r="G2" s="547"/>
      <c r="H2" s="547"/>
      <c r="I2" s="547"/>
      <c r="J2" s="547"/>
      <c r="K2" s="548"/>
    </row>
    <row r="3" spans="2:62" ht="3" customHeight="1"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4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113"/>
      <c r="AC3" s="113"/>
      <c r="AD3" s="113"/>
      <c r="AE3" s="113"/>
      <c r="AF3" s="113"/>
      <c r="AG3" s="113"/>
      <c r="AH3" s="113"/>
      <c r="AI3" s="113"/>
      <c r="AJ3" s="113"/>
      <c r="AK3" s="113"/>
      <c r="AL3" s="113"/>
      <c r="AM3" s="113"/>
      <c r="AN3" s="113"/>
      <c r="AO3" s="113"/>
      <c r="AP3" s="113"/>
      <c r="AQ3" s="113"/>
      <c r="AR3" s="113"/>
      <c r="AS3" s="113"/>
      <c r="AT3" s="113"/>
      <c r="AU3" s="113"/>
      <c r="AV3" s="113"/>
      <c r="AW3" s="113"/>
      <c r="AX3" s="113"/>
      <c r="AY3" s="113"/>
      <c r="AZ3" s="113"/>
      <c r="BA3" s="113"/>
      <c r="BB3" s="113"/>
      <c r="BC3" s="113"/>
      <c r="BD3" s="113"/>
      <c r="BE3" s="113"/>
      <c r="BF3" s="113"/>
      <c r="BG3" s="113"/>
      <c r="BH3" s="113"/>
      <c r="BI3" s="113"/>
      <c r="BJ3" s="113"/>
    </row>
    <row r="4" spans="2:11" ht="24" customHeight="1">
      <c r="B4" s="674">
        <f>'vcai-SUPERIOR'!B3</f>
        <v>0</v>
      </c>
      <c r="C4" s="675"/>
      <c r="D4" s="675"/>
      <c r="E4" s="675"/>
      <c r="F4" s="336"/>
      <c r="G4" s="676">
        <f>'vcai-SUPERIOR'!G3</f>
        <v>0</v>
      </c>
      <c r="H4" s="676"/>
      <c r="I4" s="337"/>
      <c r="J4" s="675">
        <f>'vcai-SUPERIOR'!J3</f>
        <v>0</v>
      </c>
      <c r="K4" s="677"/>
    </row>
    <row r="5" spans="2:11" ht="8.25" customHeight="1">
      <c r="B5" s="678" t="str">
        <f>'vcai-SUPERIOR'!B4</f>
        <v>NOMBRE DEL EVALUADO</v>
      </c>
      <c r="C5" s="636"/>
      <c r="D5" s="636"/>
      <c r="E5" s="636"/>
      <c r="F5" s="338"/>
      <c r="G5" s="636" t="str">
        <f>'vcai-SUPERIOR'!G4</f>
        <v>RFC </v>
      </c>
      <c r="H5" s="636"/>
      <c r="I5" s="339"/>
      <c r="J5" s="636" t="str">
        <f>'vcai-SUPERIOR'!J4</f>
        <v>CURP  </v>
      </c>
      <c r="K5" s="637"/>
    </row>
    <row r="6" spans="2:11" ht="24" customHeight="1">
      <c r="B6" s="593">
        <f>'vcai-SUPERIOR'!B5</f>
        <v>0</v>
      </c>
      <c r="C6" s="594"/>
      <c r="D6" s="594"/>
      <c r="E6" s="594"/>
      <c r="F6" s="594"/>
      <c r="G6" s="594"/>
      <c r="H6" s="594"/>
      <c r="I6" s="339"/>
      <c r="J6" s="609">
        <f>'vcai-SUPERIOR'!J5</f>
        <v>0</v>
      </c>
      <c r="K6" s="610"/>
    </row>
    <row r="7" spans="2:11" ht="9" customHeight="1">
      <c r="B7" s="678" t="str">
        <f>'vcai-SUPERIOR'!B6</f>
        <v>DENOMINACIÓN DEL PUESTO</v>
      </c>
      <c r="C7" s="636"/>
      <c r="D7" s="636"/>
      <c r="E7" s="636"/>
      <c r="F7" s="636"/>
      <c r="G7" s="636"/>
      <c r="H7" s="636"/>
      <c r="I7" s="339"/>
      <c r="J7" s="636" t="str">
        <f>'vcai-SUPERIOR'!J6</f>
        <v>No.de RUSP</v>
      </c>
      <c r="K7" s="637"/>
    </row>
    <row r="8" spans="2:11" ht="24" customHeight="1">
      <c r="B8" s="593">
        <f>'vcai-SUPERIOR'!B7</f>
        <v>0</v>
      </c>
      <c r="C8" s="594"/>
      <c r="D8" s="594"/>
      <c r="E8" s="594"/>
      <c r="F8" s="340"/>
      <c r="G8" s="594">
        <f>'vcai-SUPERIOR'!G7</f>
        <v>0</v>
      </c>
      <c r="H8" s="594"/>
      <c r="I8" s="594"/>
      <c r="J8" s="594"/>
      <c r="K8" s="595"/>
    </row>
    <row r="9" spans="2:11" ht="8.25" customHeight="1">
      <c r="B9" s="633" t="str">
        <f>'vcai-SUPERIOR'!B8</f>
        <v>NOMBRE DE LA DEPENDENCIA U ÓRGANO ADMINISTRATIVO DESCONCENTRADO</v>
      </c>
      <c r="C9" s="634"/>
      <c r="D9" s="634"/>
      <c r="E9" s="634"/>
      <c r="F9" s="341"/>
      <c r="G9" s="636" t="str">
        <f>'vcai-SUPERIOR'!G8</f>
        <v>CLAVE Y NOMBRE DE LA UNIDAD ADMINISTRATIVA RESPONSABLE</v>
      </c>
      <c r="H9" s="636"/>
      <c r="I9" s="636"/>
      <c r="J9" s="636"/>
      <c r="K9" s="637"/>
    </row>
    <row r="10" spans="2:11" ht="24" customHeight="1">
      <c r="B10" s="689">
        <f>'vcai-SUPERIOR'!B9</f>
        <v>0</v>
      </c>
      <c r="C10" s="690"/>
      <c r="D10" s="690"/>
      <c r="E10" s="690"/>
      <c r="F10" s="690"/>
      <c r="G10" s="690"/>
      <c r="H10" s="690"/>
      <c r="I10" s="690"/>
      <c r="J10" s="690"/>
      <c r="K10" s="691"/>
    </row>
    <row r="11" spans="2:11" ht="9" customHeight="1">
      <c r="B11" s="619" t="str">
        <f>'vcai-SUPERIOR'!B10</f>
        <v>LUGAR y FECHA DE LA APLICACIÓN</v>
      </c>
      <c r="C11" s="620"/>
      <c r="D11" s="620"/>
      <c r="E11" s="620"/>
      <c r="F11" s="620"/>
      <c r="G11" s="620"/>
      <c r="H11" s="620"/>
      <c r="I11" s="620"/>
      <c r="J11" s="620"/>
      <c r="K11" s="621"/>
    </row>
    <row r="12" spans="2:11" ht="2.25" customHeight="1">
      <c r="B12" s="135"/>
      <c r="C12" s="135"/>
      <c r="D12" s="135"/>
      <c r="E12" s="190"/>
      <c r="F12" s="190"/>
      <c r="G12" s="190"/>
      <c r="H12" s="190"/>
      <c r="I12" s="190"/>
      <c r="J12" s="135"/>
      <c r="K12" s="135"/>
    </row>
    <row r="13" spans="2:11" ht="33" customHeight="1">
      <c r="B13" s="665" t="str">
        <f>'vcai-SUPERIOR'!B12</f>
        <v>Visión Estratégica: Identificar tendencias estratégicas, así como sus implicaciones y  posibilidades; Crear un enfoque a futuro que visualice en forma sistémica oportunidades, amenazas, escenarios y estrategias de largo plazo; y Anticipar eventos, reconocer fuerzas impulsoras y  restrictivas.</v>
      </c>
      <c r="C13" s="668"/>
      <c r="D13" s="668"/>
      <c r="E13" s="668"/>
      <c r="F13" s="668"/>
      <c r="G13" s="668"/>
      <c r="H13" s="668"/>
      <c r="I13" s="668"/>
      <c r="J13" s="668"/>
      <c r="K13" s="669"/>
    </row>
    <row r="14" spans="2:11" ht="30.75" customHeight="1">
      <c r="B14" s="656" t="s">
        <v>26</v>
      </c>
      <c r="C14" s="657"/>
      <c r="D14" s="280">
        <v>4</v>
      </c>
      <c r="E14" s="279" t="s">
        <v>18</v>
      </c>
      <c r="F14" s="58">
        <f>'vcai-SUPERIOR'!F13</f>
        <v>0</v>
      </c>
      <c r="G14" s="60" t="s">
        <v>367</v>
      </c>
      <c r="H14" s="60" t="s">
        <v>186</v>
      </c>
      <c r="I14" s="60" t="s">
        <v>366</v>
      </c>
      <c r="J14" s="60" t="s">
        <v>368</v>
      </c>
      <c r="K14" s="60" t="s">
        <v>369</v>
      </c>
    </row>
    <row r="15" spans="1:12" s="108" customFormat="1" ht="18" customHeight="1">
      <c r="A15" s="221"/>
      <c r="B15" s="655" t="s">
        <v>166</v>
      </c>
      <c r="C15" s="655"/>
      <c r="D15" s="655"/>
      <c r="E15" s="655"/>
      <c r="F15" s="655"/>
      <c r="G15" s="51"/>
      <c r="H15" s="51"/>
      <c r="I15" s="51"/>
      <c r="J15" s="51"/>
      <c r="K15" s="51"/>
      <c r="L15" s="221"/>
    </row>
    <row r="16" spans="1:12" s="108" customFormat="1" ht="18" customHeight="1">
      <c r="A16" s="221"/>
      <c r="B16" s="655" t="s">
        <v>167</v>
      </c>
      <c r="C16" s="655"/>
      <c r="D16" s="655"/>
      <c r="E16" s="655"/>
      <c r="F16" s="655"/>
      <c r="G16" s="51"/>
      <c r="H16" s="51"/>
      <c r="I16" s="51"/>
      <c r="J16" s="51"/>
      <c r="K16" s="51"/>
      <c r="L16" s="221"/>
    </row>
    <row r="17" spans="1:12" s="108" customFormat="1" ht="18" customHeight="1">
      <c r="A17" s="221"/>
      <c r="B17" s="655" t="s">
        <v>168</v>
      </c>
      <c r="C17" s="655"/>
      <c r="D17" s="655"/>
      <c r="E17" s="655"/>
      <c r="F17" s="655"/>
      <c r="G17" s="51"/>
      <c r="H17" s="51"/>
      <c r="I17" s="51"/>
      <c r="J17" s="51"/>
      <c r="K17" s="51"/>
      <c r="L17" s="221"/>
    </row>
    <row r="18" spans="2:11" ht="42" customHeight="1">
      <c r="B18" s="665" t="str">
        <f>'vcai-SUPERIOR'!B17</f>
        <v>Liderazgo: Establecer dirección; asumir e impulsar el compromiso con una visión compartida de futuro; Unir y alinear esfuerzos hacia el servicio y otros objetivos institucionales comunes; Organizar personas, recursos y actividades para lograr los objetivos acordados; Persuadir a través de involucrar y motivar a otros; Facilitar la acción; Fungir como ejemplo; y Reconocer e incentivar los comportamientos esperados. </v>
      </c>
      <c r="C18" s="668"/>
      <c r="D18" s="668"/>
      <c r="E18" s="668"/>
      <c r="F18" s="668"/>
      <c r="G18" s="668"/>
      <c r="H18" s="668"/>
      <c r="I18" s="668"/>
      <c r="J18" s="668"/>
      <c r="K18" s="669"/>
    </row>
    <row r="19" spans="2:11" ht="30" customHeight="1">
      <c r="B19" s="656" t="s">
        <v>26</v>
      </c>
      <c r="C19" s="657"/>
      <c r="D19" s="280">
        <v>4</v>
      </c>
      <c r="E19" s="279" t="s">
        <v>18</v>
      </c>
      <c r="F19" s="58">
        <f>'vcai-SUPERIOR'!F18</f>
        <v>0</v>
      </c>
      <c r="G19" s="60" t="s">
        <v>367</v>
      </c>
      <c r="H19" s="60" t="s">
        <v>186</v>
      </c>
      <c r="I19" s="60" t="s">
        <v>366</v>
      </c>
      <c r="J19" s="60" t="s">
        <v>368</v>
      </c>
      <c r="K19" s="60" t="s">
        <v>369</v>
      </c>
    </row>
    <row r="20" spans="1:12" s="108" customFormat="1" ht="30" customHeight="1">
      <c r="A20" s="221"/>
      <c r="B20" s="655" t="s">
        <v>169</v>
      </c>
      <c r="C20" s="655" t="s">
        <v>157</v>
      </c>
      <c r="D20" s="655" t="s">
        <v>157</v>
      </c>
      <c r="E20" s="655" t="s">
        <v>157</v>
      </c>
      <c r="F20" s="655" t="s">
        <v>157</v>
      </c>
      <c r="G20" s="51"/>
      <c r="H20" s="51"/>
      <c r="I20" s="51"/>
      <c r="J20" s="51"/>
      <c r="K20" s="51"/>
      <c r="L20" s="221"/>
    </row>
    <row r="21" spans="1:12" s="108" customFormat="1" ht="18" customHeight="1">
      <c r="A21" s="221"/>
      <c r="B21" s="655" t="s">
        <v>170</v>
      </c>
      <c r="C21" s="655" t="s">
        <v>161</v>
      </c>
      <c r="D21" s="655" t="s">
        <v>161</v>
      </c>
      <c r="E21" s="655" t="s">
        <v>161</v>
      </c>
      <c r="F21" s="655" t="s">
        <v>161</v>
      </c>
      <c r="G21" s="51"/>
      <c r="H21" s="51"/>
      <c r="I21" s="51"/>
      <c r="J21" s="51"/>
      <c r="K21" s="51"/>
      <c r="L21" s="221"/>
    </row>
    <row r="22" spans="1:12" s="108" customFormat="1" ht="30" customHeight="1">
      <c r="A22" s="221"/>
      <c r="B22" s="655" t="s">
        <v>171</v>
      </c>
      <c r="C22" s="655" t="s">
        <v>165</v>
      </c>
      <c r="D22" s="655" t="s">
        <v>165</v>
      </c>
      <c r="E22" s="655" t="s">
        <v>165</v>
      </c>
      <c r="F22" s="655" t="s">
        <v>165</v>
      </c>
      <c r="G22" s="51"/>
      <c r="H22" s="51"/>
      <c r="I22" s="51"/>
      <c r="J22" s="51"/>
      <c r="K22" s="51"/>
      <c r="L22" s="221"/>
    </row>
    <row r="23" spans="1:12" s="278" customFormat="1" ht="41.25" customHeight="1">
      <c r="A23" s="277"/>
      <c r="B23" s="665" t="str">
        <f>'vcai-SUPERIOR'!B22</f>
        <v>Orientación a Resultados: Garantizar que las metas sean alcanzadas tal como fueron planeadas, con atención y servicio a la ciudadanía; Emprender acciones oportunas para el logro de los objetivos; Demostrar comportamientos específicos para lograr los resultados, tales como perseverancia, determinación, creatividad, flexibilidad, de interacción, etc; Lograr los objetivos acordados mediante el uso eficiente y eficaz de los recursos;  y lograr resultados de acuerdo a los estándares de calidad, bajos costos y oportunidad.</v>
      </c>
      <c r="C23" s="668"/>
      <c r="D23" s="668"/>
      <c r="E23" s="668"/>
      <c r="F23" s="668"/>
      <c r="G23" s="668"/>
      <c r="H23" s="668"/>
      <c r="I23" s="668"/>
      <c r="J23" s="668"/>
      <c r="K23" s="669"/>
      <c r="L23" s="277"/>
    </row>
    <row r="24" spans="2:11" ht="30" customHeight="1">
      <c r="B24" s="656" t="s">
        <v>26</v>
      </c>
      <c r="C24" s="657"/>
      <c r="D24" s="280">
        <v>4</v>
      </c>
      <c r="E24" s="279" t="s">
        <v>18</v>
      </c>
      <c r="F24" s="58">
        <f>'vcai-SUPERIOR'!F23</f>
        <v>0</v>
      </c>
      <c r="G24" s="60" t="s">
        <v>367</v>
      </c>
      <c r="H24" s="60" t="s">
        <v>186</v>
      </c>
      <c r="I24" s="60" t="s">
        <v>366</v>
      </c>
      <c r="J24" s="60" t="s">
        <v>368</v>
      </c>
      <c r="K24" s="60" t="s">
        <v>369</v>
      </c>
    </row>
    <row r="25" spans="1:12" s="108" customFormat="1" ht="18" customHeight="1">
      <c r="A25" s="221"/>
      <c r="B25" s="655" t="s">
        <v>172</v>
      </c>
      <c r="C25" s="655" t="s">
        <v>158</v>
      </c>
      <c r="D25" s="655" t="s">
        <v>158</v>
      </c>
      <c r="E25" s="655" t="s">
        <v>158</v>
      </c>
      <c r="F25" s="655" t="s">
        <v>158</v>
      </c>
      <c r="G25" s="51"/>
      <c r="H25" s="51"/>
      <c r="I25" s="51"/>
      <c r="J25" s="51"/>
      <c r="K25" s="51"/>
      <c r="L25" s="221"/>
    </row>
    <row r="26" spans="1:12" s="108" customFormat="1" ht="18" customHeight="1">
      <c r="A26" s="221"/>
      <c r="B26" s="655" t="s">
        <v>173</v>
      </c>
      <c r="C26" s="655" t="s">
        <v>162</v>
      </c>
      <c r="D26" s="655" t="s">
        <v>162</v>
      </c>
      <c r="E26" s="655" t="s">
        <v>162</v>
      </c>
      <c r="F26" s="655" t="s">
        <v>162</v>
      </c>
      <c r="G26" s="51"/>
      <c r="H26" s="51"/>
      <c r="I26" s="51"/>
      <c r="J26" s="51"/>
      <c r="K26" s="51"/>
      <c r="L26" s="221"/>
    </row>
    <row r="27" spans="2:11" ht="37.5" customHeight="1">
      <c r="B27" s="665" t="str">
        <f>'vcai-SUPERIOR'!B26</f>
        <v>Negociación: Lograr acuerdos satisfactorios entre diferentes partes, basándose en el intercambio de argumentos y propuestas veraces, sólidos y consistentes; Alinear objetivos, alcanzar soluciones y beneficios mutuos; Llegar a un acuerdo entre partes discordantes; E intervenir en situaciones de desacuerdo o conflicto en busca de soluciones aceptables para los involucrados.</v>
      </c>
      <c r="C27" s="668"/>
      <c r="D27" s="668"/>
      <c r="E27" s="668"/>
      <c r="F27" s="668"/>
      <c r="G27" s="668"/>
      <c r="H27" s="668"/>
      <c r="I27" s="668"/>
      <c r="J27" s="668"/>
      <c r="K27" s="669"/>
    </row>
    <row r="28" spans="2:11" ht="30" customHeight="1">
      <c r="B28" s="656" t="s">
        <v>26</v>
      </c>
      <c r="C28" s="657"/>
      <c r="D28" s="280">
        <v>4</v>
      </c>
      <c r="E28" s="279" t="s">
        <v>18</v>
      </c>
      <c r="F28" s="58">
        <f>'vcai-SUPERIOR'!F27</f>
        <v>0</v>
      </c>
      <c r="G28" s="60" t="s">
        <v>367</v>
      </c>
      <c r="H28" s="60" t="s">
        <v>186</v>
      </c>
      <c r="I28" s="60" t="s">
        <v>366</v>
      </c>
      <c r="J28" s="60" t="s">
        <v>368</v>
      </c>
      <c r="K28" s="60" t="s">
        <v>369</v>
      </c>
    </row>
    <row r="29" spans="1:12" s="109" customFormat="1" ht="18" customHeight="1">
      <c r="A29" s="222"/>
      <c r="B29" s="655" t="s">
        <v>174</v>
      </c>
      <c r="C29" s="655" t="s">
        <v>155</v>
      </c>
      <c r="D29" s="655" t="s">
        <v>155</v>
      </c>
      <c r="E29" s="655" t="s">
        <v>155</v>
      </c>
      <c r="F29" s="655" t="s">
        <v>155</v>
      </c>
      <c r="G29" s="51"/>
      <c r="H29" s="51"/>
      <c r="I29" s="51"/>
      <c r="J29" s="51"/>
      <c r="K29" s="51"/>
      <c r="L29" s="222"/>
    </row>
    <row r="30" spans="1:12" s="109" customFormat="1" ht="18" customHeight="1">
      <c r="A30" s="222"/>
      <c r="B30" s="655" t="s">
        <v>175</v>
      </c>
      <c r="C30" s="655" t="s">
        <v>159</v>
      </c>
      <c r="D30" s="655" t="s">
        <v>159</v>
      </c>
      <c r="E30" s="655" t="s">
        <v>159</v>
      </c>
      <c r="F30" s="655" t="s">
        <v>159</v>
      </c>
      <c r="G30" s="51"/>
      <c r="H30" s="51"/>
      <c r="I30" s="51"/>
      <c r="J30" s="51"/>
      <c r="K30" s="51"/>
      <c r="L30" s="222"/>
    </row>
    <row r="31" spans="1:12" s="109" customFormat="1" ht="18" customHeight="1">
      <c r="A31" s="222"/>
      <c r="B31" s="655" t="s">
        <v>176</v>
      </c>
      <c r="C31" s="655" t="s">
        <v>163</v>
      </c>
      <c r="D31" s="655" t="s">
        <v>163</v>
      </c>
      <c r="E31" s="655" t="s">
        <v>163</v>
      </c>
      <c r="F31" s="655" t="s">
        <v>163</v>
      </c>
      <c r="G31" s="51"/>
      <c r="H31" s="51"/>
      <c r="I31" s="51"/>
      <c r="J31" s="51"/>
      <c r="K31" s="51"/>
      <c r="L31" s="222"/>
    </row>
    <row r="32" spans="2:16" ht="53.25" customHeight="1">
      <c r="B32" s="773" t="str">
        <f>'vcai-SUPERIOR'!B31</f>
        <v>Trabajo en Equipo: Desarrollar y mantener relaciones productivas y respetuosas de trabajo con los demás, proporcionando un marco de responsabilidad compartida; Reconocer y aprovechar el talento de los demás, para integrarlos y lograr mayor efectividad en el equipo; Coordinar el propio trabajo con el de otras personas para el logro de objetivos en común, a través de la colaboración y el intercambio de ideas y recursos; Reconocer la interdependencia entre su trabajo y el de otras personas; Y Trabajar en cooperación con otros, más que competitivamente.</v>
      </c>
      <c r="C32" s="774"/>
      <c r="D32" s="774"/>
      <c r="E32" s="774"/>
      <c r="F32" s="774"/>
      <c r="G32" s="774"/>
      <c r="H32" s="774"/>
      <c r="I32" s="774"/>
      <c r="J32" s="774"/>
      <c r="K32" s="775"/>
      <c r="L32" s="225"/>
      <c r="M32" s="114"/>
      <c r="N32" s="114"/>
      <c r="O32" s="114"/>
      <c r="P32" s="114"/>
    </row>
    <row r="33" spans="2:11" ht="30" customHeight="1">
      <c r="B33" s="656" t="s">
        <v>26</v>
      </c>
      <c r="C33" s="657"/>
      <c r="D33" s="280">
        <v>4</v>
      </c>
      <c r="E33" s="279" t="s">
        <v>18</v>
      </c>
      <c r="F33" s="58">
        <f>'vcai-SUPERIOR'!F32</f>
        <v>0</v>
      </c>
      <c r="G33" s="60" t="s">
        <v>367</v>
      </c>
      <c r="H33" s="60" t="s">
        <v>186</v>
      </c>
      <c r="I33" s="60" t="s">
        <v>366</v>
      </c>
      <c r="J33" s="60" t="s">
        <v>368</v>
      </c>
      <c r="K33" s="60" t="s">
        <v>369</v>
      </c>
    </row>
    <row r="34" spans="1:12" s="108" customFormat="1" ht="18" customHeight="1">
      <c r="A34" s="221"/>
      <c r="B34" s="655" t="s">
        <v>177</v>
      </c>
      <c r="C34" s="655" t="s">
        <v>156</v>
      </c>
      <c r="D34" s="655" t="s">
        <v>156</v>
      </c>
      <c r="E34" s="655" t="s">
        <v>156</v>
      </c>
      <c r="F34" s="655" t="s">
        <v>156</v>
      </c>
      <c r="G34" s="51"/>
      <c r="H34" s="51"/>
      <c r="I34" s="51"/>
      <c r="J34" s="51"/>
      <c r="K34" s="51"/>
      <c r="L34" s="221"/>
    </row>
    <row r="35" spans="1:12" s="108" customFormat="1" ht="18" customHeight="1">
      <c r="A35" s="221"/>
      <c r="B35" s="655" t="s">
        <v>178</v>
      </c>
      <c r="C35" s="655" t="s">
        <v>160</v>
      </c>
      <c r="D35" s="655" t="s">
        <v>160</v>
      </c>
      <c r="E35" s="655" t="s">
        <v>160</v>
      </c>
      <c r="F35" s="655" t="s">
        <v>160</v>
      </c>
      <c r="G35" s="51"/>
      <c r="H35" s="51"/>
      <c r="I35" s="51"/>
      <c r="J35" s="51"/>
      <c r="K35" s="51"/>
      <c r="L35" s="221"/>
    </row>
    <row r="36" spans="1:12" s="108" customFormat="1" ht="18" customHeight="1">
      <c r="A36" s="221"/>
      <c r="B36" s="655" t="s">
        <v>179</v>
      </c>
      <c r="C36" s="655" t="s">
        <v>164</v>
      </c>
      <c r="D36" s="655" t="s">
        <v>164</v>
      </c>
      <c r="E36" s="655" t="s">
        <v>164</v>
      </c>
      <c r="F36" s="655" t="s">
        <v>164</v>
      </c>
      <c r="G36" s="51"/>
      <c r="H36" s="51"/>
      <c r="I36" s="51"/>
      <c r="J36" s="51"/>
      <c r="K36" s="51"/>
      <c r="L36" s="221"/>
    </row>
    <row r="37" spans="1:12" s="108" customFormat="1" ht="3" customHeight="1">
      <c r="A37" s="221"/>
      <c r="B37" s="227"/>
      <c r="C37" s="232"/>
      <c r="D37" s="227"/>
      <c r="E37" s="227"/>
      <c r="F37" s="227"/>
      <c r="G37" s="177"/>
      <c r="H37" s="177"/>
      <c r="I37" s="196"/>
      <c r="J37" s="177"/>
      <c r="K37" s="233"/>
      <c r="L37" s="221"/>
    </row>
    <row r="38" spans="2:11" ht="12.75">
      <c r="B38" s="228" t="s">
        <v>50</v>
      </c>
      <c r="C38" s="345" t="str">
        <f>'tablas de calculo'!V4</f>
        <v>Verifica la evaluación</v>
      </c>
      <c r="D38" s="203"/>
      <c r="E38" s="135"/>
      <c r="F38" s="135"/>
      <c r="G38" s="135"/>
      <c r="H38" s="135"/>
      <c r="I38" s="135"/>
      <c r="J38" s="135"/>
      <c r="K38" s="135"/>
    </row>
    <row r="39" spans="2:11" ht="12.75">
      <c r="B39" s="228" t="s">
        <v>1</v>
      </c>
      <c r="C39" s="345" t="str">
        <f>'tablas de calculo'!V8</f>
        <v>Verifica la evaluación</v>
      </c>
      <c r="D39" s="135"/>
      <c r="E39" s="135"/>
      <c r="F39" s="135"/>
      <c r="G39" s="135"/>
      <c r="H39" s="135"/>
      <c r="I39" s="135"/>
      <c r="J39" s="135"/>
      <c r="K39" s="135"/>
    </row>
    <row r="40" spans="2:8" ht="12.75">
      <c r="B40" s="229" t="s">
        <v>2</v>
      </c>
      <c r="C40" s="345" t="str">
        <f>'tablas de calculo'!V11</f>
        <v>Verifica la evaluación</v>
      </c>
      <c r="D40" s="135"/>
      <c r="E40" s="776"/>
      <c r="F40" s="776"/>
      <c r="G40" s="776"/>
      <c r="H40" s="163"/>
    </row>
    <row r="41" spans="2:8" ht="12.75">
      <c r="B41" s="229" t="s">
        <v>4</v>
      </c>
      <c r="C41" s="345" t="str">
        <f>'tablas de calculo'!V15</f>
        <v>Verifica la evaluacion</v>
      </c>
      <c r="D41" s="135"/>
      <c r="E41" s="776"/>
      <c r="F41" s="776"/>
      <c r="G41" s="776"/>
      <c r="H41" s="165"/>
    </row>
    <row r="42" spans="2:11" ht="13.5" thickBot="1">
      <c r="B42" s="229" t="s">
        <v>3</v>
      </c>
      <c r="C42" s="346" t="str">
        <f>'tablas de calculo'!V19</f>
        <v>Verifica la evaluación</v>
      </c>
      <c r="D42" s="135"/>
      <c r="E42" s="776"/>
      <c r="F42" s="776"/>
      <c r="G42" s="776"/>
      <c r="H42" s="135"/>
      <c r="K42" s="4"/>
    </row>
    <row r="43" spans="2:11" ht="25.5" customHeight="1">
      <c r="B43" s="230" t="s">
        <v>6</v>
      </c>
      <c r="C43" s="347" t="str">
        <f>'tablas de calculo'!V20</f>
        <v>Revisa las Ponderaciones</v>
      </c>
      <c r="D43" s="234"/>
      <c r="E43" s="777"/>
      <c r="F43" s="777"/>
      <c r="G43" s="777"/>
      <c r="H43" s="135"/>
      <c r="K43" s="17"/>
    </row>
    <row r="44" spans="2:11" ht="32.25" customHeight="1">
      <c r="B44" s="230" t="s">
        <v>7</v>
      </c>
      <c r="C44" s="60" t="str">
        <f>'tablas de calculo'!V22</f>
        <v>Aplica la Evaluación</v>
      </c>
      <c r="D44" s="135"/>
      <c r="E44" s="693" t="s">
        <v>354</v>
      </c>
      <c r="F44" s="693"/>
      <c r="G44" s="693"/>
      <c r="H44" s="135"/>
      <c r="I44" s="693" t="s">
        <v>330</v>
      </c>
      <c r="J44" s="693"/>
      <c r="K44" s="693"/>
    </row>
    <row r="45" spans="2:11" ht="27.75" customHeight="1">
      <c r="B45" s="231"/>
      <c r="C45" s="159"/>
      <c r="D45" s="135"/>
      <c r="E45" s="267"/>
      <c r="F45" s="135"/>
      <c r="G45" s="267"/>
      <c r="H45" s="235"/>
      <c r="I45" s="135"/>
      <c r="J45" s="135"/>
      <c r="K45" s="187"/>
    </row>
    <row r="46" spans="2:11" ht="25.5" customHeight="1">
      <c r="B46" s="135"/>
      <c r="C46" s="135"/>
      <c r="D46" s="135"/>
      <c r="E46" s="204" t="s">
        <v>306</v>
      </c>
      <c r="F46" s="135"/>
      <c r="G46" s="204" t="s">
        <v>297</v>
      </c>
      <c r="H46" s="223"/>
      <c r="I46" s="223"/>
      <c r="J46" s="223"/>
      <c r="K46" s="163"/>
    </row>
    <row r="47" spans="2:11" ht="19.5" customHeight="1">
      <c r="B47" s="770" t="s">
        <v>77</v>
      </c>
      <c r="C47" s="771"/>
      <c r="D47" s="771"/>
      <c r="E47" s="771"/>
      <c r="F47" s="771"/>
      <c r="G47" s="771"/>
      <c r="H47" s="771"/>
      <c r="I47" s="771"/>
      <c r="J47" s="771"/>
      <c r="K47" s="772"/>
    </row>
    <row r="48" spans="2:11" ht="25.5" customHeight="1">
      <c r="B48" s="766"/>
      <c r="C48" s="767"/>
      <c r="D48" s="281" t="s">
        <v>139</v>
      </c>
      <c r="E48" s="768"/>
      <c r="F48" s="768"/>
      <c r="G48" s="768"/>
      <c r="H48" s="768"/>
      <c r="I48" s="768"/>
      <c r="J48" s="768"/>
      <c r="K48" s="769"/>
    </row>
    <row r="49" spans="2:11" ht="25.5" customHeight="1">
      <c r="B49" s="766"/>
      <c r="C49" s="767"/>
      <c r="D49" s="281" t="s">
        <v>139</v>
      </c>
      <c r="E49" s="768"/>
      <c r="F49" s="768"/>
      <c r="G49" s="768"/>
      <c r="H49" s="768"/>
      <c r="I49" s="768"/>
      <c r="J49" s="768"/>
      <c r="K49" s="769"/>
    </row>
    <row r="50" spans="2:11" ht="25.5" customHeight="1">
      <c r="B50" s="766"/>
      <c r="C50" s="767"/>
      <c r="D50" s="281" t="s">
        <v>139</v>
      </c>
      <c r="E50" s="768"/>
      <c r="F50" s="768"/>
      <c r="G50" s="768"/>
      <c r="H50" s="768"/>
      <c r="I50" s="768"/>
      <c r="J50" s="768"/>
      <c r="K50" s="769"/>
    </row>
    <row r="51" spans="2:11" ht="25.5" customHeight="1">
      <c r="B51" s="766"/>
      <c r="C51" s="767"/>
      <c r="D51" s="281" t="s">
        <v>139</v>
      </c>
      <c r="E51" s="768"/>
      <c r="F51" s="768"/>
      <c r="G51" s="768"/>
      <c r="H51" s="768"/>
      <c r="I51" s="768"/>
      <c r="J51" s="768"/>
      <c r="K51" s="769"/>
    </row>
    <row r="52" spans="2:11" ht="25.5" customHeight="1">
      <c r="B52" s="766"/>
      <c r="C52" s="767"/>
      <c r="D52" s="281" t="s">
        <v>139</v>
      </c>
      <c r="E52" s="768"/>
      <c r="F52" s="768"/>
      <c r="G52" s="768"/>
      <c r="H52" s="768"/>
      <c r="I52" s="768"/>
      <c r="J52" s="768"/>
      <c r="K52" s="769"/>
    </row>
    <row r="53" spans="2:11" ht="25.5" customHeight="1">
      <c r="B53" s="766"/>
      <c r="C53" s="767"/>
      <c r="D53" s="281" t="s">
        <v>139</v>
      </c>
      <c r="E53" s="768"/>
      <c r="F53" s="768"/>
      <c r="G53" s="768"/>
      <c r="H53" s="768"/>
      <c r="I53" s="768"/>
      <c r="J53" s="768"/>
      <c r="K53" s="769"/>
    </row>
    <row r="54" spans="2:11" ht="25.5" customHeight="1">
      <c r="B54" s="766"/>
      <c r="C54" s="767"/>
      <c r="D54" s="281" t="s">
        <v>139</v>
      </c>
      <c r="E54" s="768"/>
      <c r="F54" s="768"/>
      <c r="G54" s="768"/>
      <c r="H54" s="768"/>
      <c r="I54" s="768"/>
      <c r="J54" s="768"/>
      <c r="K54" s="769"/>
    </row>
    <row r="55" spans="2:11" ht="12.75">
      <c r="B55" s="149"/>
      <c r="C55" s="149"/>
      <c r="D55" s="149"/>
      <c r="E55" s="149"/>
      <c r="F55" s="149"/>
      <c r="G55" s="149"/>
      <c r="H55" s="149"/>
      <c r="I55" s="149"/>
      <c r="J55" s="149"/>
      <c r="K55" s="149"/>
    </row>
    <row r="56" spans="2:11" ht="12.75" hidden="1">
      <c r="B56"/>
      <c r="C56"/>
      <c r="D56"/>
      <c r="E56"/>
      <c r="F56"/>
      <c r="G56"/>
      <c r="H56"/>
      <c r="I56"/>
      <c r="J56"/>
      <c r="K56"/>
    </row>
    <row r="57" spans="2:11" ht="12.75" hidden="1">
      <c r="B57"/>
      <c r="C57"/>
      <c r="D57"/>
      <c r="E57"/>
      <c r="F57"/>
      <c r="G57"/>
      <c r="H57"/>
      <c r="I57"/>
      <c r="J57"/>
      <c r="K57"/>
    </row>
    <row r="58" spans="2:11" ht="12.75" hidden="1">
      <c r="B58"/>
      <c r="C58"/>
      <c r="D58"/>
      <c r="E58"/>
      <c r="F58"/>
      <c r="G58"/>
      <c r="H58"/>
      <c r="I58"/>
      <c r="J58"/>
      <c r="K58"/>
    </row>
    <row r="59" spans="2:11" ht="12.75" hidden="1">
      <c r="B59"/>
      <c r="C59"/>
      <c r="D59"/>
      <c r="E59"/>
      <c r="F59"/>
      <c r="G59"/>
      <c r="H59"/>
      <c r="I59"/>
      <c r="J59"/>
      <c r="K59"/>
    </row>
    <row r="60" spans="2:11" ht="12.75" hidden="1">
      <c r="B60"/>
      <c r="C60"/>
      <c r="D60"/>
      <c r="E60"/>
      <c r="F60"/>
      <c r="G60"/>
      <c r="H60"/>
      <c r="I60"/>
      <c r="J60"/>
      <c r="K60"/>
    </row>
    <row r="61" spans="2:11" ht="12.75" hidden="1">
      <c r="B61"/>
      <c r="C61"/>
      <c r="D61"/>
      <c r="E61"/>
      <c r="F61"/>
      <c r="G61"/>
      <c r="H61"/>
      <c r="I61"/>
      <c r="J61"/>
      <c r="K61"/>
    </row>
    <row r="62" spans="1:12" s="38" customFormat="1" ht="15" hidden="1">
      <c r="A62" s="133"/>
      <c r="B62" s="18" t="s">
        <v>133</v>
      </c>
      <c r="C62" s="19" t="s">
        <v>134</v>
      </c>
      <c r="D62" s="19" t="s">
        <v>135</v>
      </c>
      <c r="E62" s="19" t="s">
        <v>136</v>
      </c>
      <c r="F62" s="19" t="s">
        <v>137</v>
      </c>
      <c r="G62" s="19" t="s">
        <v>138</v>
      </c>
      <c r="H62" s="20" t="s">
        <v>140</v>
      </c>
      <c r="I62" s="21"/>
      <c r="J62" s="21"/>
      <c r="K62" s="21"/>
      <c r="L62" s="133"/>
    </row>
    <row r="63" spans="2:11" ht="12.75" hidden="1">
      <c r="B63"/>
      <c r="C63"/>
      <c r="D63"/>
      <c r="E63"/>
      <c r="F63"/>
      <c r="G63"/>
      <c r="H63"/>
      <c r="I63"/>
      <c r="J63"/>
      <c r="K63"/>
    </row>
    <row r="64" spans="2:11" ht="12.75" hidden="1">
      <c r="B64"/>
      <c r="C64"/>
      <c r="D64"/>
      <c r="E64"/>
      <c r="F64"/>
      <c r="G64"/>
      <c r="H64"/>
      <c r="I64"/>
      <c r="J64"/>
      <c r="K64"/>
    </row>
    <row r="65" spans="2:11" ht="12.75" hidden="1">
      <c r="B65"/>
      <c r="C65"/>
      <c r="D65"/>
      <c r="E65"/>
      <c r="F65"/>
      <c r="G65"/>
      <c r="H65"/>
      <c r="I65"/>
      <c r="J65"/>
      <c r="K65"/>
    </row>
    <row r="66" spans="2:11" ht="12.75" hidden="1">
      <c r="B66"/>
      <c r="C66"/>
      <c r="D66"/>
      <c r="E66"/>
      <c r="F66"/>
      <c r="G66"/>
      <c r="H66"/>
      <c r="I66"/>
      <c r="J66"/>
      <c r="K66"/>
    </row>
    <row r="67" spans="2:11" ht="12.75" hidden="1">
      <c r="B67"/>
      <c r="C67"/>
      <c r="D67"/>
      <c r="E67"/>
      <c r="F67"/>
      <c r="G67"/>
      <c r="H67"/>
      <c r="I67"/>
      <c r="J67"/>
      <c r="K67"/>
    </row>
    <row r="68" spans="2:11" ht="12.75" hidden="1">
      <c r="B68"/>
      <c r="C68"/>
      <c r="D68"/>
      <c r="E68"/>
      <c r="F68"/>
      <c r="G68"/>
      <c r="H68"/>
      <c r="I68"/>
      <c r="J68"/>
      <c r="K68"/>
    </row>
    <row r="69" spans="2:11" ht="12.75" hidden="1">
      <c r="B69"/>
      <c r="C69"/>
      <c r="D69"/>
      <c r="E69"/>
      <c r="F69"/>
      <c r="G69"/>
      <c r="H69"/>
      <c r="I69"/>
      <c r="J69"/>
      <c r="K69"/>
    </row>
    <row r="70" spans="2:11" ht="12.75" hidden="1">
      <c r="B70"/>
      <c r="C70"/>
      <c r="D70"/>
      <c r="E70"/>
      <c r="F70"/>
      <c r="G70"/>
      <c r="H70"/>
      <c r="I70"/>
      <c r="J70"/>
      <c r="K70"/>
    </row>
    <row r="71" spans="2:11" ht="12.75" hidden="1">
      <c r="B71"/>
      <c r="C71"/>
      <c r="D71"/>
      <c r="E71"/>
      <c r="F71"/>
      <c r="G71"/>
      <c r="H71"/>
      <c r="I71"/>
      <c r="J71"/>
      <c r="K71"/>
    </row>
    <row r="72" spans="2:11" ht="12.75" hidden="1">
      <c r="B72"/>
      <c r="C72"/>
      <c r="D72"/>
      <c r="E72"/>
      <c r="F72"/>
      <c r="G72"/>
      <c r="H72"/>
      <c r="I72"/>
      <c r="J72"/>
      <c r="K72"/>
    </row>
    <row r="73" spans="2:11" ht="12.75" hidden="1">
      <c r="B73"/>
      <c r="C73"/>
      <c r="D73"/>
      <c r="E73"/>
      <c r="F73"/>
      <c r="G73"/>
      <c r="H73"/>
      <c r="I73"/>
      <c r="J73"/>
      <c r="K73"/>
    </row>
    <row r="74" spans="2:11" ht="12.75" hidden="1">
      <c r="B74"/>
      <c r="C74"/>
      <c r="D74"/>
      <c r="E74"/>
      <c r="F74"/>
      <c r="G74"/>
      <c r="H74"/>
      <c r="I74"/>
      <c r="J74"/>
      <c r="K74"/>
    </row>
    <row r="75" spans="2:11" ht="12.75" hidden="1">
      <c r="B75"/>
      <c r="C75"/>
      <c r="D75"/>
      <c r="E75"/>
      <c r="F75"/>
      <c r="G75"/>
      <c r="H75"/>
      <c r="I75"/>
      <c r="J75"/>
      <c r="K75"/>
    </row>
    <row r="76" spans="2:11" ht="12.75" hidden="1">
      <c r="B76"/>
      <c r="C76"/>
      <c r="D76"/>
      <c r="E76"/>
      <c r="F76"/>
      <c r="G76"/>
      <c r="H76"/>
      <c r="I76"/>
      <c r="J76"/>
      <c r="K76"/>
    </row>
    <row r="77" spans="2:11" ht="12.75" hidden="1">
      <c r="B77"/>
      <c r="C77"/>
      <c r="D77"/>
      <c r="E77"/>
      <c r="F77"/>
      <c r="G77"/>
      <c r="H77"/>
      <c r="I77"/>
      <c r="J77"/>
      <c r="K77"/>
    </row>
    <row r="78" spans="2:11" ht="12.75" hidden="1">
      <c r="B78"/>
      <c r="C78"/>
      <c r="D78"/>
      <c r="E78"/>
      <c r="F78"/>
      <c r="G78"/>
      <c r="H78"/>
      <c r="I78"/>
      <c r="J78"/>
      <c r="K78"/>
    </row>
    <row r="79" spans="2:11" ht="12.75" hidden="1">
      <c r="B79"/>
      <c r="C79"/>
      <c r="D79"/>
      <c r="E79"/>
      <c r="F79"/>
      <c r="G79"/>
      <c r="H79"/>
      <c r="I79"/>
      <c r="J79"/>
      <c r="K79"/>
    </row>
    <row r="80" spans="2:11" ht="12.75" hidden="1">
      <c r="B80"/>
      <c r="C80"/>
      <c r="D80"/>
      <c r="E80"/>
      <c r="F80"/>
      <c r="G80"/>
      <c r="H80"/>
      <c r="I80"/>
      <c r="J80"/>
      <c r="K80"/>
    </row>
    <row r="81" spans="2:11" ht="12.75" hidden="1">
      <c r="B81"/>
      <c r="C81"/>
      <c r="D81"/>
      <c r="E81"/>
      <c r="F81"/>
      <c r="G81"/>
      <c r="H81"/>
      <c r="I81"/>
      <c r="J81"/>
      <c r="K81"/>
    </row>
    <row r="82" spans="2:11" ht="12.75" hidden="1">
      <c r="B82"/>
      <c r="C82"/>
      <c r="D82"/>
      <c r="E82"/>
      <c r="F82"/>
      <c r="G82"/>
      <c r="H82"/>
      <c r="I82"/>
      <c r="J82"/>
      <c r="K82"/>
    </row>
    <row r="83" spans="2:11" ht="12.75" hidden="1">
      <c r="B83"/>
      <c r="C83"/>
      <c r="D83"/>
      <c r="E83"/>
      <c r="F83"/>
      <c r="G83"/>
      <c r="H83"/>
      <c r="I83"/>
      <c r="J83"/>
      <c r="K83"/>
    </row>
    <row r="84" spans="2:11" ht="12.75" hidden="1">
      <c r="B84"/>
      <c r="C84"/>
      <c r="D84"/>
      <c r="E84"/>
      <c r="F84"/>
      <c r="G84"/>
      <c r="H84"/>
      <c r="I84"/>
      <c r="J84"/>
      <c r="K84"/>
    </row>
    <row r="85" spans="2:11" ht="12.75" hidden="1">
      <c r="B85"/>
      <c r="C85"/>
      <c r="D85"/>
      <c r="E85"/>
      <c r="F85"/>
      <c r="G85"/>
      <c r="H85"/>
      <c r="I85"/>
      <c r="J85"/>
      <c r="K85"/>
    </row>
    <row r="86" spans="2:11" ht="12.75" hidden="1">
      <c r="B86"/>
      <c r="C86"/>
      <c r="D86"/>
      <c r="E86"/>
      <c r="F86"/>
      <c r="G86"/>
      <c r="H86"/>
      <c r="I86"/>
      <c r="J86"/>
      <c r="K86"/>
    </row>
    <row r="87" spans="2:11" ht="12.75" hidden="1">
      <c r="B87"/>
      <c r="C87"/>
      <c r="D87"/>
      <c r="E87"/>
      <c r="F87"/>
      <c r="G87"/>
      <c r="H87"/>
      <c r="I87"/>
      <c r="J87"/>
      <c r="K87"/>
    </row>
    <row r="88" spans="2:11" ht="12.75" hidden="1">
      <c r="B88"/>
      <c r="C88"/>
      <c r="D88"/>
      <c r="E88"/>
      <c r="F88"/>
      <c r="G88"/>
      <c r="H88"/>
      <c r="I88"/>
      <c r="J88"/>
      <c r="K88"/>
    </row>
    <row r="89" spans="2:11" ht="12.75" hidden="1">
      <c r="B89"/>
      <c r="C89"/>
      <c r="D89"/>
      <c r="E89"/>
      <c r="F89"/>
      <c r="G89"/>
      <c r="H89"/>
      <c r="I89"/>
      <c r="J89"/>
      <c r="K89"/>
    </row>
    <row r="90" spans="2:11" ht="12.75" hidden="1">
      <c r="B90"/>
      <c r="C90"/>
      <c r="D90"/>
      <c r="E90"/>
      <c r="F90"/>
      <c r="G90"/>
      <c r="H90"/>
      <c r="I90"/>
      <c r="J90"/>
      <c r="K90"/>
    </row>
    <row r="91" spans="2:11" ht="12.75" hidden="1">
      <c r="B91"/>
      <c r="C91"/>
      <c r="D91"/>
      <c r="E91"/>
      <c r="F91"/>
      <c r="G91"/>
      <c r="H91"/>
      <c r="I91"/>
      <c r="J91"/>
      <c r="K91"/>
    </row>
    <row r="92" spans="2:11" ht="12.75" hidden="1">
      <c r="B92"/>
      <c r="C92"/>
      <c r="D92"/>
      <c r="E92"/>
      <c r="F92"/>
      <c r="G92"/>
      <c r="H92"/>
      <c r="I92"/>
      <c r="J92"/>
      <c r="K92"/>
    </row>
    <row r="93" spans="2:11" ht="12.75" hidden="1">
      <c r="B93"/>
      <c r="C93"/>
      <c r="D93"/>
      <c r="E93"/>
      <c r="F93"/>
      <c r="G93"/>
      <c r="H93"/>
      <c r="I93"/>
      <c r="J93"/>
      <c r="K93"/>
    </row>
    <row r="94" spans="2:11" ht="12.75" hidden="1">
      <c r="B94"/>
      <c r="C94"/>
      <c r="D94"/>
      <c r="E94"/>
      <c r="F94"/>
      <c r="G94"/>
      <c r="H94"/>
      <c r="I94"/>
      <c r="J94"/>
      <c r="K94"/>
    </row>
    <row r="95" spans="2:11" ht="12.75" hidden="1">
      <c r="B95"/>
      <c r="C95"/>
      <c r="D95"/>
      <c r="E95"/>
      <c r="F95"/>
      <c r="G95"/>
      <c r="H95"/>
      <c r="I95"/>
      <c r="J95"/>
      <c r="K95"/>
    </row>
    <row r="96" spans="2:11" ht="12.75" hidden="1">
      <c r="B96"/>
      <c r="C96"/>
      <c r="D96"/>
      <c r="E96"/>
      <c r="F96"/>
      <c r="G96"/>
      <c r="H96"/>
      <c r="I96"/>
      <c r="J96"/>
      <c r="K96"/>
    </row>
    <row r="97" spans="2:11" ht="12.75" hidden="1">
      <c r="B97"/>
      <c r="C97"/>
      <c r="D97"/>
      <c r="E97"/>
      <c r="F97"/>
      <c r="G97"/>
      <c r="H97"/>
      <c r="I97"/>
      <c r="J97"/>
      <c r="K97"/>
    </row>
    <row r="98" spans="2:11" ht="12.75" hidden="1">
      <c r="B98"/>
      <c r="C98"/>
      <c r="D98"/>
      <c r="E98"/>
      <c r="F98"/>
      <c r="G98"/>
      <c r="H98"/>
      <c r="I98"/>
      <c r="J98"/>
      <c r="K98"/>
    </row>
    <row r="99" spans="2:11" ht="12.75" hidden="1">
      <c r="B99"/>
      <c r="C99"/>
      <c r="D99"/>
      <c r="E99"/>
      <c r="F99"/>
      <c r="G99"/>
      <c r="H99"/>
      <c r="I99"/>
      <c r="J99"/>
      <c r="K99"/>
    </row>
    <row r="100" spans="2:11" ht="12.75" hidden="1">
      <c r="B100"/>
      <c r="C100"/>
      <c r="D100"/>
      <c r="E100"/>
      <c r="F100"/>
      <c r="G100"/>
      <c r="H100"/>
      <c r="I100"/>
      <c r="J100"/>
      <c r="K100"/>
    </row>
    <row r="101" spans="2:11" ht="12.75" hidden="1">
      <c r="B101"/>
      <c r="C101"/>
      <c r="D101"/>
      <c r="E101"/>
      <c r="F101"/>
      <c r="G101"/>
      <c r="H101"/>
      <c r="I101"/>
      <c r="J101"/>
      <c r="K101"/>
    </row>
    <row r="102" spans="2:11" ht="12.75" hidden="1">
      <c r="B102"/>
      <c r="C102"/>
      <c r="D102"/>
      <c r="E102"/>
      <c r="F102"/>
      <c r="G102"/>
      <c r="H102"/>
      <c r="I102"/>
      <c r="J102"/>
      <c r="K102"/>
    </row>
    <row r="103" spans="2:11" ht="12.75" hidden="1">
      <c r="B103"/>
      <c r="C103"/>
      <c r="D103"/>
      <c r="E103"/>
      <c r="F103"/>
      <c r="G103"/>
      <c r="H103"/>
      <c r="I103"/>
      <c r="J103"/>
      <c r="K103"/>
    </row>
    <row r="104" spans="2:11" ht="12.75" hidden="1">
      <c r="B104"/>
      <c r="C104"/>
      <c r="D104"/>
      <c r="E104"/>
      <c r="F104"/>
      <c r="G104"/>
      <c r="H104"/>
      <c r="I104"/>
      <c r="J104"/>
      <c r="K104"/>
    </row>
    <row r="105" spans="2:11" ht="12.75" hidden="1">
      <c r="B105"/>
      <c r="C105"/>
      <c r="D105"/>
      <c r="E105"/>
      <c r="F105"/>
      <c r="G105"/>
      <c r="H105"/>
      <c r="I105"/>
      <c r="J105"/>
      <c r="K105"/>
    </row>
    <row r="106" spans="2:11" ht="12.75" hidden="1">
      <c r="B106"/>
      <c r="C106"/>
      <c r="D106"/>
      <c r="E106"/>
      <c r="F106"/>
      <c r="G106"/>
      <c r="H106"/>
      <c r="I106"/>
      <c r="J106"/>
      <c r="K106"/>
    </row>
    <row r="107" spans="2:11" ht="12.75" hidden="1">
      <c r="B107"/>
      <c r="C107"/>
      <c r="D107"/>
      <c r="E107"/>
      <c r="F107"/>
      <c r="G107"/>
      <c r="H107"/>
      <c r="I107"/>
      <c r="J107"/>
      <c r="K107"/>
    </row>
    <row r="108" spans="2:11" ht="12.75" hidden="1">
      <c r="B108"/>
      <c r="C108"/>
      <c r="D108"/>
      <c r="E108"/>
      <c r="F108"/>
      <c r="G108"/>
      <c r="H108"/>
      <c r="I108"/>
      <c r="J108"/>
      <c r="K108"/>
    </row>
    <row r="109" spans="2:11" ht="12.75" hidden="1">
      <c r="B109"/>
      <c r="C109"/>
      <c r="D109"/>
      <c r="E109"/>
      <c r="F109"/>
      <c r="G109"/>
      <c r="H109"/>
      <c r="I109"/>
      <c r="J109"/>
      <c r="K109"/>
    </row>
    <row r="110" ht="12.75" hidden="1"/>
    <row r="111" ht="12.75" hidden="1"/>
    <row r="112" ht="12.75" hidden="1"/>
    <row r="113" ht="12.75" hidden="1"/>
    <row r="114" ht="12.75" hidden="1"/>
    <row r="115" ht="12.75" hidden="1"/>
  </sheetData>
  <sheetProtection password="D9BE" sheet="1" objects="1" scenarios="1"/>
  <mergeCells count="59">
    <mergeCell ref="B9:E9"/>
    <mergeCell ref="B2:K2"/>
    <mergeCell ref="B15:F15"/>
    <mergeCell ref="B16:F16"/>
    <mergeCell ref="B14:C14"/>
    <mergeCell ref="B13:K13"/>
    <mergeCell ref="B4:E4"/>
    <mergeCell ref="G4:H4"/>
    <mergeCell ref="J4:K4"/>
    <mergeCell ref="B7:H7"/>
    <mergeCell ref="J7:K7"/>
    <mergeCell ref="B8:E8"/>
    <mergeCell ref="G8:K8"/>
    <mergeCell ref="G5:H5"/>
    <mergeCell ref="J5:K5"/>
    <mergeCell ref="B6:H6"/>
    <mergeCell ref="J6:K6"/>
    <mergeCell ref="B5:E5"/>
    <mergeCell ref="B21:F21"/>
    <mergeCell ref="B17:F17"/>
    <mergeCell ref="B18:K18"/>
    <mergeCell ref="B10:K10"/>
    <mergeCell ref="B11:K11"/>
    <mergeCell ref="B20:F20"/>
    <mergeCell ref="B27:K27"/>
    <mergeCell ref="B19:C19"/>
    <mergeCell ref="B34:F34"/>
    <mergeCell ref="B22:F22"/>
    <mergeCell ref="B31:F31"/>
    <mergeCell ref="B33:C33"/>
    <mergeCell ref="B23:K23"/>
    <mergeCell ref="B24:C24"/>
    <mergeCell ref="B25:F25"/>
    <mergeCell ref="B26:F26"/>
    <mergeCell ref="E52:K52"/>
    <mergeCell ref="E53:K53"/>
    <mergeCell ref="E48:K48"/>
    <mergeCell ref="E49:K49"/>
    <mergeCell ref="E50:K50"/>
    <mergeCell ref="B28:C28"/>
    <mergeCell ref="B47:K47"/>
    <mergeCell ref="B32:K32"/>
    <mergeCell ref="B29:F29"/>
    <mergeCell ref="B30:F30"/>
    <mergeCell ref="I44:K44"/>
    <mergeCell ref="B35:F35"/>
    <mergeCell ref="B36:F36"/>
    <mergeCell ref="E44:G44"/>
    <mergeCell ref="E40:G43"/>
    <mergeCell ref="B48:C48"/>
    <mergeCell ref="B49:C49"/>
    <mergeCell ref="G9:K9"/>
    <mergeCell ref="E54:K54"/>
    <mergeCell ref="E51:K51"/>
    <mergeCell ref="B52:C52"/>
    <mergeCell ref="B54:C54"/>
    <mergeCell ref="B53:C53"/>
    <mergeCell ref="B50:C50"/>
    <mergeCell ref="B51:C51"/>
  </mergeCells>
  <dataValidations count="18">
    <dataValidation type="list" allowBlank="1" showInputMessage="1" showErrorMessage="1" prompt="Describa y específique, en su caso, el tipo de acción corrrectiva o e mejora del desempeño que considere necesario o adecuado.&#10;Estas accciones pueden incluir:" sqref="C62:IV62">
      <formula1>$B$62:$I$62</formula1>
    </dataValidation>
    <dataValidation type="list" allowBlank="1" showInputMessage="1" showErrorMessage="1" prompt="Describa y especifique, en su caso, el tipo de acción correctiva o de mejora del desempeño que considere necesario o adecuado.&#10;Estas acciones pueden incluir:&#10;" sqref="B48:B54">
      <formula1>$B$62:$I$62</formula1>
    </dataValidation>
    <dataValidation type="custom" allowBlank="1" showInputMessage="1" showErrorMessage="1" error="Elije una sola opción en los parámetros de evaluación" sqref="G34:K34">
      <formula1>eapjefeda12</formula1>
    </dataValidation>
    <dataValidation type="custom" allowBlank="1" showInputMessage="1" showErrorMessage="1" error="Elije una sola opción en los parámetros de evaluación" sqref="G35:K35">
      <formula1>eapjefeda13</formula1>
    </dataValidation>
    <dataValidation type="custom" allowBlank="1" showInputMessage="1" showErrorMessage="1" error="Elije una sola opción en los parámetros de evaluación" sqref="G36:K36">
      <formula1>eapjefeda14</formula1>
    </dataValidation>
    <dataValidation type="textLength" operator="equal" allowBlank="1" showInputMessage="1" showErrorMessage="1" error="ANOTAR A 13 POSICIONES EL RFC DEL EVALUADOR" sqref="E45">
      <formula1>13</formula1>
    </dataValidation>
    <dataValidation type="textLength" operator="equal" allowBlank="1" showInputMessage="1" showErrorMessage="1" error="ANOTAR A 18 POSICIONES EL CURP DEL EVALUADOR" sqref="G45:H45">
      <formula1>18</formula1>
    </dataValidation>
    <dataValidation type="custom" allowBlank="1" showInputMessage="1" showErrorMessage="1" error="Elije una sola opción en los parámetros de evaluación" sqref="G29:K29">
      <formula1>eapjefeda9</formula1>
    </dataValidation>
    <dataValidation type="custom" allowBlank="1" showInputMessage="1" showErrorMessage="1" error="Elije una sola opción en los parámetros de evaluación" sqref="G30:K30">
      <formula1>eapjefeda10</formula1>
    </dataValidation>
    <dataValidation type="custom" allowBlank="1" showInputMessage="1" showErrorMessage="1" error="Elije una sola opción en los parámetros de evaluación" sqref="G31:K31">
      <formula1>eapjefeda11</formula1>
    </dataValidation>
    <dataValidation type="custom" allowBlank="1" showInputMessage="1" showErrorMessage="1" error="Elije una sola opción en los parámetros de evaluación" sqref="G25:K25">
      <formula1>eapjefeda7</formula1>
    </dataValidation>
    <dataValidation type="custom" allowBlank="1" showInputMessage="1" showErrorMessage="1" error="Elije una sola opción en los parámetros de evaluación" sqref="G26:K26">
      <formula1>eapjefeda8</formula1>
    </dataValidation>
    <dataValidation type="custom" allowBlank="1" showInputMessage="1" showErrorMessage="1" error="Elije una sola opción en los parámetros de evaluación" sqref="G20:K20">
      <formula1>eapjefeda4</formula1>
    </dataValidation>
    <dataValidation type="custom" allowBlank="1" showInputMessage="1" showErrorMessage="1" error="Elije una sola opción en los parámetros de evaluación" sqref="G21:K21">
      <formula1>eapjefeda5</formula1>
    </dataValidation>
    <dataValidation type="custom" allowBlank="1" showInputMessage="1" showErrorMessage="1" error="Elije una sola opción en los parámetros de evaluación" sqref="G22:K22">
      <formula1>eapjefeda6</formula1>
    </dataValidation>
    <dataValidation type="custom" allowBlank="1" showInputMessage="1" showErrorMessage="1" error="Elije una sola opción en los parámetros de evaluación" sqref="G15:K15">
      <formula1>eapjefeda1</formula1>
    </dataValidation>
    <dataValidation type="custom" allowBlank="1" showInputMessage="1" showErrorMessage="1" error="Elije una sola opción en los parámetros de evaluación" sqref="G16:K16">
      <formula1>eapjefeda2</formula1>
    </dataValidation>
    <dataValidation type="custom" allowBlank="1" showInputMessage="1" showErrorMessage="1" error="Elije una sola opción en los parámetros de evaluación" sqref="G17:K17">
      <formula1>eapjefeda3</formula1>
    </dataValidation>
  </dataValidations>
  <printOptions horizontalCentered="1"/>
  <pageMargins left="0" right="0" top="0" bottom="0" header="0" footer="0"/>
  <pageSetup fitToHeight="1" fitToWidth="1" horizontalDpi="600" verticalDpi="600" orientation="portrait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A1:BK144"/>
  <sheetViews>
    <sheetView showGridLines="0" zoomScale="85" zoomScaleNormal="85" zoomScaleSheetLayoutView="50" workbookViewId="0" topLeftCell="A1">
      <selection activeCell="A1" sqref="A1"/>
    </sheetView>
  </sheetViews>
  <sheetFormatPr defaultColWidth="11.421875" defaultRowHeight="12.75" customHeight="1" zeroHeight="1"/>
  <cols>
    <col min="1" max="1" width="1.7109375" style="214" customWidth="1"/>
    <col min="2" max="2" width="22.28125" style="214" customWidth="1"/>
    <col min="3" max="3" width="19.7109375" style="214" customWidth="1"/>
    <col min="4" max="4" width="16.140625" style="214" customWidth="1"/>
    <col min="5" max="5" width="18.140625" style="98" customWidth="1"/>
    <col min="6" max="6" width="14.421875" style="98" customWidth="1"/>
    <col min="7" max="7" width="17.7109375" style="98" customWidth="1"/>
    <col min="8" max="8" width="17.00390625" style="98" customWidth="1"/>
    <col min="9" max="9" width="15.28125" style="98" customWidth="1"/>
    <col min="10" max="10" width="16.00390625" style="98" customWidth="1"/>
    <col min="11" max="11" width="20.421875" style="98" customWidth="1"/>
    <col min="12" max="12" width="23.140625" style="98" customWidth="1"/>
    <col min="13" max="13" width="8.140625" style="214" customWidth="1"/>
    <col min="14" max="14" width="1.57421875" style="214" customWidth="1"/>
    <col min="15" max="255" width="11.421875" style="98" hidden="1" customWidth="1"/>
    <col min="256" max="16384" width="3.8515625" style="98" hidden="1" customWidth="1"/>
  </cols>
  <sheetData>
    <row r="1" spans="1:63" s="15" customFormat="1" ht="3" customHeight="1">
      <c r="A1" s="129"/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</row>
    <row r="2" spans="1:63" s="15" customFormat="1" ht="33" customHeight="1">
      <c r="A2" s="129"/>
      <c r="B2" s="61" t="s">
        <v>383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3"/>
      <c r="N2" s="13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</row>
    <row r="3" spans="1:63" s="15" customFormat="1" ht="3" customHeight="1">
      <c r="A3" s="129"/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3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</row>
    <row r="4" spans="1:26" ht="24.75" customHeight="1">
      <c r="A4" s="127"/>
      <c r="B4" s="793">
        <f>'vcai-3°EVALUADOR'!B8</f>
        <v>0</v>
      </c>
      <c r="C4" s="794"/>
      <c r="D4" s="794"/>
      <c r="E4" s="794"/>
      <c r="F4" s="794"/>
      <c r="G4" s="794"/>
      <c r="H4" s="794"/>
      <c r="I4" s="794"/>
      <c r="J4" s="794"/>
      <c r="K4" s="794"/>
      <c r="L4" s="794"/>
      <c r="M4" s="795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</row>
    <row r="5" spans="1:26" s="285" customFormat="1" ht="12.75" customHeight="1">
      <c r="A5" s="282"/>
      <c r="B5" s="737" t="str">
        <f>'vcai-3°EVALUADOR'!B9</f>
        <v>NOMBRE DE LA DEPENDENCIA U ÓRGANO ADMINISTRATIVO DESCONCENTRADO</v>
      </c>
      <c r="C5" s="738"/>
      <c r="D5" s="738"/>
      <c r="E5" s="738"/>
      <c r="F5" s="738"/>
      <c r="G5" s="738"/>
      <c r="H5" s="738"/>
      <c r="I5" s="738"/>
      <c r="J5" s="738"/>
      <c r="K5" s="738"/>
      <c r="L5" s="738"/>
      <c r="M5" s="799"/>
      <c r="N5" s="283"/>
      <c r="O5" s="284"/>
      <c r="P5" s="284"/>
      <c r="Q5" s="284"/>
      <c r="R5" s="284"/>
      <c r="S5" s="284"/>
      <c r="T5" s="284"/>
      <c r="U5" s="284"/>
      <c r="V5" s="284"/>
      <c r="W5" s="284"/>
      <c r="X5" s="284"/>
      <c r="Y5" s="284"/>
      <c r="Z5" s="284"/>
    </row>
    <row r="6" spans="1:26" ht="24.75" customHeight="1">
      <c r="A6" s="127"/>
      <c r="B6" s="796">
        <f>'vcai-3°EVALUADOR'!G8</f>
        <v>0</v>
      </c>
      <c r="C6" s="797"/>
      <c r="D6" s="797"/>
      <c r="E6" s="797"/>
      <c r="F6" s="797"/>
      <c r="G6" s="797"/>
      <c r="H6" s="797"/>
      <c r="I6" s="797"/>
      <c r="J6" s="797"/>
      <c r="K6" s="797"/>
      <c r="L6" s="797"/>
      <c r="M6" s="798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1:26" s="285" customFormat="1" ht="12" customHeight="1">
      <c r="A7" s="282"/>
      <c r="B7" s="737" t="str">
        <f>'vcai-3°EVALUADOR'!G9</f>
        <v>CLAVE Y NOMBRE DE LA UNIDAD ADMINISTRATIVA RESPONSABLE</v>
      </c>
      <c r="C7" s="738"/>
      <c r="D7" s="738"/>
      <c r="E7" s="738"/>
      <c r="F7" s="738"/>
      <c r="G7" s="738"/>
      <c r="H7" s="738"/>
      <c r="I7" s="738"/>
      <c r="J7" s="738"/>
      <c r="K7" s="738"/>
      <c r="L7" s="738"/>
      <c r="M7" s="799"/>
      <c r="N7" s="283"/>
      <c r="O7" s="284"/>
      <c r="P7" s="284"/>
      <c r="Q7" s="284"/>
      <c r="R7" s="284"/>
      <c r="S7" s="284"/>
      <c r="T7" s="284"/>
      <c r="U7" s="284"/>
      <c r="V7" s="284"/>
      <c r="W7" s="284"/>
      <c r="X7" s="284"/>
      <c r="Y7" s="284"/>
      <c r="Z7" s="284"/>
    </row>
    <row r="8" spans="1:26" ht="24.75" customHeight="1">
      <c r="A8" s="127"/>
      <c r="B8" s="796">
        <f>'vcai-3°EVALUADOR'!B10</f>
        <v>0</v>
      </c>
      <c r="C8" s="797"/>
      <c r="D8" s="797"/>
      <c r="E8" s="797"/>
      <c r="F8" s="797"/>
      <c r="G8" s="797"/>
      <c r="H8" s="797"/>
      <c r="I8" s="797"/>
      <c r="J8" s="797"/>
      <c r="K8" s="797"/>
      <c r="L8" s="797"/>
      <c r="M8" s="798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</row>
    <row r="9" spans="1:26" s="285" customFormat="1" ht="12" customHeight="1">
      <c r="A9" s="282"/>
      <c r="B9" s="806" t="str">
        <f>'vcai-3°EVALUADOR'!B11</f>
        <v>LUGAR y FECHA DE LA APLICACIÓN</v>
      </c>
      <c r="C9" s="807"/>
      <c r="D9" s="807"/>
      <c r="E9" s="807"/>
      <c r="F9" s="807"/>
      <c r="G9" s="807"/>
      <c r="H9" s="807"/>
      <c r="I9" s="807"/>
      <c r="J9" s="807"/>
      <c r="K9" s="807"/>
      <c r="L9" s="807"/>
      <c r="M9" s="808"/>
      <c r="N9" s="283"/>
      <c r="O9" s="284"/>
      <c r="P9" s="284"/>
      <c r="Q9" s="284"/>
      <c r="R9" s="284"/>
      <c r="S9" s="284"/>
      <c r="T9" s="284"/>
      <c r="U9" s="284"/>
      <c r="V9" s="284"/>
      <c r="W9" s="284"/>
      <c r="X9" s="284"/>
      <c r="Y9" s="284"/>
      <c r="Z9" s="284"/>
    </row>
    <row r="10" spans="1:14" s="29" customFormat="1" ht="3" customHeight="1">
      <c r="A10" s="127"/>
      <c r="B10" s="127"/>
      <c r="C10" s="127"/>
      <c r="D10" s="127"/>
      <c r="E10" s="127"/>
      <c r="F10" s="127"/>
      <c r="G10" s="127"/>
      <c r="H10" s="127"/>
      <c r="I10" s="179"/>
      <c r="J10" s="179"/>
      <c r="K10" s="179"/>
      <c r="L10" s="179"/>
      <c r="M10" s="236"/>
      <c r="N10" s="181"/>
    </row>
    <row r="11" spans="1:14" s="29" customFormat="1" ht="15" customHeight="1">
      <c r="A11" s="127"/>
      <c r="B11" s="745" t="s">
        <v>318</v>
      </c>
      <c r="C11" s="746"/>
      <c r="D11" s="746"/>
      <c r="E11" s="746"/>
      <c r="F11" s="746"/>
      <c r="G11" s="746"/>
      <c r="H11" s="648"/>
      <c r="I11" s="800" t="s">
        <v>17</v>
      </c>
      <c r="J11" s="801"/>
      <c r="K11" s="801"/>
      <c r="L11" s="801"/>
      <c r="M11" s="802"/>
      <c r="N11" s="181"/>
    </row>
    <row r="12" spans="1:14" s="29" customFormat="1" ht="30.75" customHeight="1">
      <c r="A12" s="127"/>
      <c r="B12" s="749"/>
      <c r="C12" s="750"/>
      <c r="D12" s="750"/>
      <c r="E12" s="750"/>
      <c r="F12" s="750"/>
      <c r="G12" s="750"/>
      <c r="H12" s="751"/>
      <c r="I12" s="803" t="s">
        <v>307</v>
      </c>
      <c r="J12" s="804"/>
      <c r="K12" s="804"/>
      <c r="L12" s="804"/>
      <c r="M12" s="805"/>
      <c r="N12" s="181"/>
    </row>
    <row r="13" spans="1:14" s="29" customFormat="1" ht="123" customHeight="1">
      <c r="A13" s="127"/>
      <c r="B13" s="782"/>
      <c r="C13" s="783"/>
      <c r="D13" s="783"/>
      <c r="E13" s="783"/>
      <c r="F13" s="783"/>
      <c r="G13" s="783"/>
      <c r="H13" s="784"/>
      <c r="I13" s="81" t="s">
        <v>280</v>
      </c>
      <c r="J13" s="81" t="s">
        <v>281</v>
      </c>
      <c r="K13" s="81" t="s">
        <v>358</v>
      </c>
      <c r="L13" s="81" t="s">
        <v>359</v>
      </c>
      <c r="M13" s="81" t="s">
        <v>369</v>
      </c>
      <c r="N13" s="181"/>
    </row>
    <row r="14" spans="1:14" s="29" customFormat="1" ht="34.5" customHeight="1">
      <c r="A14" s="127"/>
      <c r="B14" s="413" t="s">
        <v>15</v>
      </c>
      <c r="C14" s="90"/>
      <c r="D14" s="570" t="s">
        <v>377</v>
      </c>
      <c r="E14" s="571"/>
      <c r="F14" s="91"/>
      <c r="G14" s="413" t="s">
        <v>16</v>
      </c>
      <c r="H14" s="92"/>
      <c r="I14" s="93"/>
      <c r="J14" s="93"/>
      <c r="K14" s="93"/>
      <c r="L14" s="93"/>
      <c r="M14" s="93"/>
      <c r="N14" s="181"/>
    </row>
    <row r="15" spans="1:14" s="29" customFormat="1" ht="15" customHeight="1">
      <c r="A15" s="127"/>
      <c r="B15" s="745" t="s">
        <v>319</v>
      </c>
      <c r="C15" s="746"/>
      <c r="D15" s="746"/>
      <c r="E15" s="746"/>
      <c r="F15" s="746"/>
      <c r="G15" s="746"/>
      <c r="H15" s="648"/>
      <c r="I15" s="800" t="s">
        <v>17</v>
      </c>
      <c r="J15" s="801"/>
      <c r="K15" s="801"/>
      <c r="L15" s="801"/>
      <c r="M15" s="802"/>
      <c r="N15" s="181"/>
    </row>
    <row r="16" spans="1:14" s="29" customFormat="1" ht="30.75" customHeight="1">
      <c r="A16" s="127"/>
      <c r="B16" s="749"/>
      <c r="C16" s="750"/>
      <c r="D16" s="750"/>
      <c r="E16" s="750"/>
      <c r="F16" s="750"/>
      <c r="G16" s="750"/>
      <c r="H16" s="751"/>
      <c r="I16" s="803" t="s">
        <v>307</v>
      </c>
      <c r="J16" s="804"/>
      <c r="K16" s="804"/>
      <c r="L16" s="804"/>
      <c r="M16" s="805"/>
      <c r="N16" s="181"/>
    </row>
    <row r="17" spans="1:14" s="29" customFormat="1" ht="123" customHeight="1">
      <c r="A17" s="127"/>
      <c r="B17" s="779"/>
      <c r="C17" s="780"/>
      <c r="D17" s="780"/>
      <c r="E17" s="780"/>
      <c r="F17" s="780"/>
      <c r="G17" s="780"/>
      <c r="H17" s="781"/>
      <c r="I17" s="332" t="s">
        <v>280</v>
      </c>
      <c r="J17" s="332" t="s">
        <v>281</v>
      </c>
      <c r="K17" s="81" t="s">
        <v>358</v>
      </c>
      <c r="L17" s="81" t="s">
        <v>360</v>
      </c>
      <c r="M17" s="81" t="s">
        <v>369</v>
      </c>
      <c r="N17" s="181"/>
    </row>
    <row r="18" spans="1:14" s="29" customFormat="1" ht="33.75" customHeight="1">
      <c r="A18" s="127"/>
      <c r="B18" s="60" t="s">
        <v>15</v>
      </c>
      <c r="C18" s="52"/>
      <c r="D18" s="570" t="s">
        <v>377</v>
      </c>
      <c r="E18" s="571"/>
      <c r="F18" s="91"/>
      <c r="G18" s="60" t="s">
        <v>16</v>
      </c>
      <c r="H18" s="94"/>
      <c r="I18" s="5"/>
      <c r="J18" s="5"/>
      <c r="K18" s="5"/>
      <c r="L18" s="5"/>
      <c r="M18" s="5"/>
      <c r="N18" s="181"/>
    </row>
    <row r="19" spans="1:14" s="29" customFormat="1" ht="15" customHeight="1">
      <c r="A19" s="127"/>
      <c r="B19" s="745" t="s">
        <v>320</v>
      </c>
      <c r="C19" s="746"/>
      <c r="D19" s="746"/>
      <c r="E19" s="746"/>
      <c r="F19" s="746"/>
      <c r="G19" s="746"/>
      <c r="H19" s="648"/>
      <c r="I19" s="800" t="s">
        <v>17</v>
      </c>
      <c r="J19" s="801"/>
      <c r="K19" s="801"/>
      <c r="L19" s="801"/>
      <c r="M19" s="802"/>
      <c r="N19" s="181"/>
    </row>
    <row r="20" spans="1:14" s="335" customFormat="1" ht="30.75" customHeight="1">
      <c r="A20" s="334"/>
      <c r="B20" s="749"/>
      <c r="C20" s="750"/>
      <c r="D20" s="750"/>
      <c r="E20" s="750"/>
      <c r="F20" s="750"/>
      <c r="G20" s="750"/>
      <c r="H20" s="751"/>
      <c r="I20" s="803" t="s">
        <v>307</v>
      </c>
      <c r="J20" s="804"/>
      <c r="K20" s="804"/>
      <c r="L20" s="804"/>
      <c r="M20" s="805"/>
      <c r="N20" s="334"/>
    </row>
    <row r="21" spans="1:14" s="29" customFormat="1" ht="123" customHeight="1">
      <c r="A21" s="127"/>
      <c r="B21" s="782"/>
      <c r="C21" s="783"/>
      <c r="D21" s="783"/>
      <c r="E21" s="783"/>
      <c r="F21" s="783"/>
      <c r="G21" s="783"/>
      <c r="H21" s="784"/>
      <c r="I21" s="332" t="s">
        <v>280</v>
      </c>
      <c r="J21" s="332" t="s">
        <v>281</v>
      </c>
      <c r="K21" s="81" t="s">
        <v>358</v>
      </c>
      <c r="L21" s="81" t="s">
        <v>360</v>
      </c>
      <c r="M21" s="81" t="s">
        <v>369</v>
      </c>
      <c r="N21" s="181"/>
    </row>
    <row r="22" spans="1:14" s="29" customFormat="1" ht="33.75" customHeight="1">
      <c r="A22" s="127"/>
      <c r="B22" s="60" t="s">
        <v>15</v>
      </c>
      <c r="C22" s="52"/>
      <c r="D22" s="570" t="s">
        <v>377</v>
      </c>
      <c r="E22" s="571"/>
      <c r="F22" s="91"/>
      <c r="G22" s="60" t="s">
        <v>16</v>
      </c>
      <c r="H22" s="95"/>
      <c r="I22" s="5"/>
      <c r="J22" s="5"/>
      <c r="K22" s="5"/>
      <c r="L22" s="5"/>
      <c r="M22" s="5"/>
      <c r="N22" s="181"/>
    </row>
    <row r="23" spans="1:14" s="29" customFormat="1" ht="15" customHeight="1">
      <c r="A23" s="127"/>
      <c r="B23" s="745" t="s">
        <v>321</v>
      </c>
      <c r="C23" s="746"/>
      <c r="D23" s="746"/>
      <c r="E23" s="746"/>
      <c r="F23" s="746"/>
      <c r="G23" s="746"/>
      <c r="H23" s="648"/>
      <c r="I23" s="800" t="s">
        <v>17</v>
      </c>
      <c r="J23" s="801"/>
      <c r="K23" s="801"/>
      <c r="L23" s="801"/>
      <c r="M23" s="802"/>
      <c r="N23" s="181"/>
    </row>
    <row r="24" spans="1:14" s="335" customFormat="1" ht="30.75" customHeight="1">
      <c r="A24" s="334"/>
      <c r="B24" s="749"/>
      <c r="C24" s="750"/>
      <c r="D24" s="750"/>
      <c r="E24" s="750"/>
      <c r="F24" s="750"/>
      <c r="G24" s="750"/>
      <c r="H24" s="751"/>
      <c r="I24" s="803" t="s">
        <v>307</v>
      </c>
      <c r="J24" s="804"/>
      <c r="K24" s="804"/>
      <c r="L24" s="804"/>
      <c r="M24" s="805"/>
      <c r="N24" s="334"/>
    </row>
    <row r="25" spans="1:14" s="29" customFormat="1" ht="123" customHeight="1">
      <c r="A25" s="127"/>
      <c r="B25" s="782"/>
      <c r="C25" s="783"/>
      <c r="D25" s="783"/>
      <c r="E25" s="783"/>
      <c r="F25" s="783"/>
      <c r="G25" s="783"/>
      <c r="H25" s="784"/>
      <c r="I25" s="332" t="s">
        <v>280</v>
      </c>
      <c r="J25" s="332" t="s">
        <v>281</v>
      </c>
      <c r="K25" s="81" t="s">
        <v>358</v>
      </c>
      <c r="L25" s="81" t="s">
        <v>360</v>
      </c>
      <c r="M25" s="81" t="s">
        <v>369</v>
      </c>
      <c r="N25" s="181"/>
    </row>
    <row r="26" spans="1:14" s="29" customFormat="1" ht="33.75" customHeight="1">
      <c r="A26" s="127"/>
      <c r="B26" s="60" t="s">
        <v>15</v>
      </c>
      <c r="C26" s="52"/>
      <c r="D26" s="570" t="s">
        <v>377</v>
      </c>
      <c r="E26" s="571"/>
      <c r="F26" s="91"/>
      <c r="G26" s="60" t="s">
        <v>16</v>
      </c>
      <c r="H26" s="94"/>
      <c r="I26" s="5"/>
      <c r="J26" s="5"/>
      <c r="K26" s="5"/>
      <c r="L26" s="5"/>
      <c r="M26" s="5"/>
      <c r="N26" s="181"/>
    </row>
    <row r="27" spans="1:14" s="29" customFormat="1" ht="15" customHeight="1">
      <c r="A27" s="127"/>
      <c r="B27" s="745" t="s">
        <v>322</v>
      </c>
      <c r="C27" s="746"/>
      <c r="D27" s="746"/>
      <c r="E27" s="746"/>
      <c r="F27" s="746"/>
      <c r="G27" s="746"/>
      <c r="H27" s="648"/>
      <c r="I27" s="800" t="s">
        <v>17</v>
      </c>
      <c r="J27" s="801"/>
      <c r="K27" s="801"/>
      <c r="L27" s="801"/>
      <c r="M27" s="802"/>
      <c r="N27" s="181"/>
    </row>
    <row r="28" spans="1:14" s="29" customFormat="1" ht="30.75" customHeight="1">
      <c r="A28" s="127"/>
      <c r="B28" s="749"/>
      <c r="C28" s="750"/>
      <c r="D28" s="750"/>
      <c r="E28" s="750"/>
      <c r="F28" s="750"/>
      <c r="G28" s="750"/>
      <c r="H28" s="751"/>
      <c r="I28" s="803" t="s">
        <v>307</v>
      </c>
      <c r="J28" s="804"/>
      <c r="K28" s="804"/>
      <c r="L28" s="804"/>
      <c r="M28" s="805"/>
      <c r="N28" s="181"/>
    </row>
    <row r="29" spans="1:14" s="29" customFormat="1" ht="123" customHeight="1">
      <c r="A29" s="246"/>
      <c r="B29" s="782"/>
      <c r="C29" s="783"/>
      <c r="D29" s="783"/>
      <c r="E29" s="783"/>
      <c r="F29" s="783"/>
      <c r="G29" s="783"/>
      <c r="H29" s="784"/>
      <c r="I29" s="332" t="s">
        <v>280</v>
      </c>
      <c r="J29" s="332" t="s">
        <v>281</v>
      </c>
      <c r="K29" s="81" t="s">
        <v>358</v>
      </c>
      <c r="L29" s="81" t="s">
        <v>360</v>
      </c>
      <c r="M29" s="81" t="s">
        <v>369</v>
      </c>
      <c r="N29" s="181"/>
    </row>
    <row r="30" spans="1:14" s="29" customFormat="1" ht="33.75" customHeight="1">
      <c r="A30" s="127"/>
      <c r="B30" s="60" t="s">
        <v>15</v>
      </c>
      <c r="C30" s="52"/>
      <c r="D30" s="570" t="s">
        <v>377</v>
      </c>
      <c r="E30" s="571"/>
      <c r="F30" s="91"/>
      <c r="G30" s="60" t="s">
        <v>16</v>
      </c>
      <c r="H30" s="94"/>
      <c r="I30" s="5"/>
      <c r="J30" s="5"/>
      <c r="K30" s="5"/>
      <c r="L30" s="5"/>
      <c r="M30" s="5"/>
      <c r="N30" s="181"/>
    </row>
    <row r="31" spans="1:14" s="29" customFormat="1" ht="3" customHeight="1">
      <c r="A31" s="127"/>
      <c r="B31" s="286"/>
      <c r="C31" s="287"/>
      <c r="D31" s="288"/>
      <c r="E31" s="288"/>
      <c r="F31" s="289"/>
      <c r="G31" s="288"/>
      <c r="H31" s="200"/>
      <c r="I31" s="243"/>
      <c r="J31" s="243"/>
      <c r="K31" s="243"/>
      <c r="L31" s="243"/>
      <c r="M31" s="243"/>
      <c r="N31" s="181"/>
    </row>
    <row r="32" spans="1:14" s="29" customFormat="1" ht="15" customHeight="1">
      <c r="A32" s="127"/>
      <c r="B32" s="237" t="s">
        <v>323</v>
      </c>
      <c r="C32" s="785">
        <f>'tablas de calculo'!AI1</f>
        <v>0</v>
      </c>
      <c r="D32" s="785"/>
      <c r="E32" s="240"/>
      <c r="F32" s="290"/>
      <c r="G32" s="290"/>
      <c r="H32" s="181"/>
      <c r="I32" s="127"/>
      <c r="J32" s="127"/>
      <c r="K32" s="127"/>
      <c r="L32" s="127"/>
      <c r="M32" s="127"/>
      <c r="N32" s="181"/>
    </row>
    <row r="33" spans="1:14" s="29" customFormat="1" ht="15" customHeight="1">
      <c r="A33" s="127"/>
      <c r="B33" s="237" t="s">
        <v>324</v>
      </c>
      <c r="C33" s="785">
        <f>'tablas de calculo'!AI2</f>
        <v>0</v>
      </c>
      <c r="D33" s="785"/>
      <c r="E33" s="241"/>
      <c r="F33" s="290"/>
      <c r="G33" s="290"/>
      <c r="H33" s="127"/>
      <c r="I33" s="811"/>
      <c r="J33" s="811"/>
      <c r="K33" s="811"/>
      <c r="L33" s="811"/>
      <c r="M33" s="127"/>
      <c r="N33" s="181"/>
    </row>
    <row r="34" spans="1:14" s="29" customFormat="1" ht="15" customHeight="1">
      <c r="A34" s="127"/>
      <c r="B34" s="237" t="s">
        <v>325</v>
      </c>
      <c r="C34" s="785">
        <f>'tablas de calculo'!AI3</f>
        <v>0</v>
      </c>
      <c r="D34" s="785"/>
      <c r="E34" s="241"/>
      <c r="F34" s="290"/>
      <c r="G34" s="290"/>
      <c r="H34" s="181"/>
      <c r="I34" s="811"/>
      <c r="J34" s="811"/>
      <c r="K34" s="811"/>
      <c r="L34" s="811"/>
      <c r="M34" s="127"/>
      <c r="N34" s="181"/>
    </row>
    <row r="35" spans="1:14" s="29" customFormat="1" ht="15" customHeight="1">
      <c r="A35" s="127"/>
      <c r="B35" s="237" t="s">
        <v>326</v>
      </c>
      <c r="C35" s="785">
        <f>'tablas de calculo'!AI4</f>
        <v>0</v>
      </c>
      <c r="D35" s="785"/>
      <c r="E35" s="241"/>
      <c r="F35" s="290"/>
      <c r="G35" s="290"/>
      <c r="H35" s="127"/>
      <c r="I35" s="811"/>
      <c r="J35" s="811"/>
      <c r="K35" s="811"/>
      <c r="L35" s="811"/>
      <c r="M35" s="127"/>
      <c r="N35" s="181"/>
    </row>
    <row r="36" spans="1:14" s="29" customFormat="1" ht="15" customHeight="1">
      <c r="A36" s="127"/>
      <c r="B36" s="237" t="s">
        <v>327</v>
      </c>
      <c r="C36" s="785">
        <f>'tablas de calculo'!AI5</f>
        <v>0</v>
      </c>
      <c r="D36" s="785"/>
      <c r="E36" s="245">
        <f>SUM(H14,H18,H30,H22,H26)</f>
        <v>0</v>
      </c>
      <c r="F36" s="290"/>
      <c r="G36" s="290"/>
      <c r="H36" s="291"/>
      <c r="I36" s="811"/>
      <c r="J36" s="811"/>
      <c r="K36" s="811"/>
      <c r="L36" s="811"/>
      <c r="M36" s="291"/>
      <c r="N36" s="181"/>
    </row>
    <row r="37" spans="1:14" s="29" customFormat="1" ht="27" customHeight="1">
      <c r="A37" s="127"/>
      <c r="B37" s="201" t="s">
        <v>6</v>
      </c>
      <c r="C37" s="791" t="str">
        <f>'tablas de calculo'!AI6</f>
        <v>Revisa las ponderaciones</v>
      </c>
      <c r="D37" s="792"/>
      <c r="E37" s="242"/>
      <c r="F37" s="127"/>
      <c r="G37" s="127"/>
      <c r="H37" s="181"/>
      <c r="I37" s="810"/>
      <c r="J37" s="810"/>
      <c r="K37" s="810"/>
      <c r="L37" s="810"/>
      <c r="M37" s="291"/>
      <c r="N37" s="181"/>
    </row>
    <row r="38" spans="1:14" s="29" customFormat="1" ht="15.75" customHeight="1">
      <c r="A38" s="127"/>
      <c r="B38" s="786" t="s">
        <v>7</v>
      </c>
      <c r="C38" s="787" t="str">
        <f>'tablas de calculo'!AI8</f>
        <v>Aplica la evaluación</v>
      </c>
      <c r="D38" s="788"/>
      <c r="E38" s="243"/>
      <c r="F38" s="127"/>
      <c r="G38" s="127"/>
      <c r="H38" s="181"/>
      <c r="I38" s="537" t="s">
        <v>355</v>
      </c>
      <c r="J38" s="537"/>
      <c r="K38" s="537"/>
      <c r="L38" s="537"/>
      <c r="M38" s="293"/>
      <c r="N38" s="181"/>
    </row>
    <row r="39" spans="1:14" s="29" customFormat="1" ht="15.75" customHeight="1">
      <c r="A39" s="127"/>
      <c r="B39" s="786"/>
      <c r="C39" s="789"/>
      <c r="D39" s="790"/>
      <c r="E39" s="243"/>
      <c r="F39" s="127"/>
      <c r="G39" s="127"/>
      <c r="H39" s="181"/>
      <c r="I39" s="181"/>
      <c r="J39" s="181"/>
      <c r="K39" s="181"/>
      <c r="L39" s="181"/>
      <c r="M39" s="181"/>
      <c r="N39" s="181"/>
    </row>
    <row r="40" spans="1:14" s="29" customFormat="1" ht="12.75">
      <c r="A40" s="127"/>
      <c r="B40" s="127"/>
      <c r="C40" s="127"/>
      <c r="D40" s="127"/>
      <c r="E40" s="127"/>
      <c r="F40" s="127"/>
      <c r="G40" s="127"/>
      <c r="H40" s="127"/>
      <c r="I40" s="127"/>
      <c r="J40" s="127"/>
      <c r="K40" s="127"/>
      <c r="L40" s="127"/>
      <c r="M40" s="127"/>
      <c r="N40" s="181"/>
    </row>
    <row r="41" spans="1:14" s="29" customFormat="1" ht="24" customHeight="1">
      <c r="A41" s="127"/>
      <c r="B41" s="292"/>
      <c r="C41" s="292"/>
      <c r="D41" s="292"/>
      <c r="E41" s="292"/>
      <c r="F41" s="292"/>
      <c r="G41" s="292"/>
      <c r="H41" s="810"/>
      <c r="I41" s="810"/>
      <c r="J41" s="292"/>
      <c r="K41" s="810"/>
      <c r="L41" s="810"/>
      <c r="M41" s="292"/>
      <c r="N41" s="181"/>
    </row>
    <row r="42" spans="1:14" s="99" customFormat="1" ht="12.75" customHeight="1">
      <c r="A42" s="127"/>
      <c r="B42" s="225"/>
      <c r="C42" s="225"/>
      <c r="D42" s="225"/>
      <c r="E42" s="225"/>
      <c r="F42" s="225"/>
      <c r="G42" s="225"/>
      <c r="H42" s="809" t="s">
        <v>306</v>
      </c>
      <c r="I42" s="809"/>
      <c r="J42" s="225"/>
      <c r="K42" s="809" t="s">
        <v>297</v>
      </c>
      <c r="L42" s="809"/>
      <c r="M42" s="225"/>
      <c r="N42" s="181"/>
    </row>
    <row r="43" spans="1:14" s="99" customFormat="1" ht="12.75" customHeight="1">
      <c r="A43" s="127"/>
      <c r="B43" s="179"/>
      <c r="C43" s="179"/>
      <c r="D43" s="179"/>
      <c r="E43" s="179"/>
      <c r="F43" s="179"/>
      <c r="G43" s="179"/>
      <c r="H43" s="179"/>
      <c r="I43" s="179"/>
      <c r="J43" s="179"/>
      <c r="K43" s="179"/>
      <c r="L43" s="179"/>
      <c r="M43" s="179"/>
      <c r="N43" s="181"/>
    </row>
    <row r="44" spans="1:14" s="99" customFormat="1" ht="12.75" customHeight="1" hidden="1">
      <c r="A44" s="127"/>
      <c r="B44" s="225"/>
      <c r="C44" s="225"/>
      <c r="D44" s="225"/>
      <c r="E44" s="100"/>
      <c r="F44" s="100"/>
      <c r="G44" s="100"/>
      <c r="H44" s="100"/>
      <c r="I44" s="100"/>
      <c r="J44" s="100"/>
      <c r="K44" s="100"/>
      <c r="L44" s="100"/>
      <c r="M44" s="225"/>
      <c r="N44" s="181"/>
    </row>
    <row r="45" spans="1:14" s="99" customFormat="1" ht="12.75" customHeight="1" hidden="1">
      <c r="A45" s="127"/>
      <c r="B45" s="225"/>
      <c r="C45" s="225"/>
      <c r="D45" s="225"/>
      <c r="E45" s="100"/>
      <c r="F45" s="100"/>
      <c r="G45" s="100"/>
      <c r="M45" s="181"/>
      <c r="N45" s="181"/>
    </row>
    <row r="46" spans="1:14" s="99" customFormat="1" ht="12.75" customHeight="1" hidden="1">
      <c r="A46" s="127"/>
      <c r="B46" s="179"/>
      <c r="C46" s="179"/>
      <c r="D46" s="179"/>
      <c r="E46" s="68"/>
      <c r="F46" s="68"/>
      <c r="G46" s="68"/>
      <c r="M46" s="181"/>
      <c r="N46" s="181"/>
    </row>
    <row r="47" spans="1:14" s="99" customFormat="1" ht="12.75" customHeight="1" hidden="1">
      <c r="A47" s="127"/>
      <c r="B47" s="179"/>
      <c r="C47" s="179"/>
      <c r="D47" s="179"/>
      <c r="E47" s="68"/>
      <c r="F47" s="68"/>
      <c r="G47" s="68"/>
      <c r="M47" s="181"/>
      <c r="N47" s="181"/>
    </row>
    <row r="48" spans="1:14" s="99" customFormat="1" ht="12.75" customHeight="1" hidden="1">
      <c r="A48" s="127"/>
      <c r="B48" s="179"/>
      <c r="C48" s="179"/>
      <c r="D48" s="179"/>
      <c r="E48" s="44"/>
      <c r="F48" s="44"/>
      <c r="M48" s="217"/>
      <c r="N48" s="181"/>
    </row>
    <row r="49" spans="1:14" s="45" customFormat="1" ht="12.75" customHeight="1" hidden="1">
      <c r="A49" s="126"/>
      <c r="B49" s="120"/>
      <c r="C49" s="120"/>
      <c r="D49" s="120"/>
      <c r="E49" s="101"/>
      <c r="F49" s="101"/>
      <c r="G49" s="101"/>
      <c r="H49" s="101"/>
      <c r="I49" s="101"/>
      <c r="J49" s="101"/>
      <c r="K49" s="101"/>
      <c r="L49" s="101"/>
      <c r="M49" s="120"/>
      <c r="N49" s="126"/>
    </row>
    <row r="50" ht="12.75" customHeight="1" hidden="1"/>
    <row r="51" ht="12.75" customHeight="1" hidden="1"/>
    <row r="52" ht="12.75" customHeight="1" hidden="1"/>
    <row r="53" spans="1:14" s="45" customFormat="1" ht="12.75" customHeight="1" hidden="1">
      <c r="A53" s="126"/>
      <c r="B53" s="126"/>
      <c r="C53" s="126"/>
      <c r="D53" s="126"/>
      <c r="M53" s="126"/>
      <c r="N53" s="126"/>
    </row>
    <row r="54" spans="1:14" s="45" customFormat="1" ht="12.75" customHeight="1" hidden="1">
      <c r="A54" s="126"/>
      <c r="B54" s="126"/>
      <c r="C54" s="126"/>
      <c r="D54" s="126"/>
      <c r="M54" s="126"/>
      <c r="N54" s="126"/>
    </row>
    <row r="55" spans="1:7" ht="12.75" customHeight="1" hidden="1">
      <c r="A55" s="126"/>
      <c r="B55" s="126"/>
      <c r="C55" s="126"/>
      <c r="D55" s="161" t="s">
        <v>63</v>
      </c>
      <c r="E55" s="88"/>
      <c r="F55" s="102"/>
      <c r="G55" s="103"/>
    </row>
    <row r="56" spans="4:7" ht="12.75" customHeight="1" hidden="1">
      <c r="D56" s="161" t="s">
        <v>64</v>
      </c>
      <c r="E56" s="88"/>
      <c r="F56" s="49"/>
      <c r="G56" s="104" t="s">
        <v>260</v>
      </c>
    </row>
    <row r="57" spans="4:7" ht="12.75" customHeight="1" hidden="1">
      <c r="D57" s="161" t="s">
        <v>65</v>
      </c>
      <c r="E57" s="88"/>
      <c r="F57" s="49"/>
      <c r="G57" s="105" t="s">
        <v>261</v>
      </c>
    </row>
    <row r="58" spans="4:7" ht="12.75" customHeight="1" hidden="1">
      <c r="D58" s="161" t="s">
        <v>66</v>
      </c>
      <c r="E58" s="88"/>
      <c r="F58" s="49"/>
      <c r="G58" s="105" t="s">
        <v>262</v>
      </c>
    </row>
    <row r="59" spans="4:7" ht="12.75" customHeight="1" hidden="1">
      <c r="D59" s="161" t="s">
        <v>67</v>
      </c>
      <c r="E59" s="88"/>
      <c r="F59" s="49"/>
      <c r="G59" s="105" t="s">
        <v>263</v>
      </c>
    </row>
    <row r="60" spans="4:7" ht="12.75" customHeight="1" hidden="1">
      <c r="D60" s="161" t="s">
        <v>68</v>
      </c>
      <c r="E60" s="88"/>
      <c r="F60" s="49"/>
      <c r="G60" s="105" t="s">
        <v>264</v>
      </c>
    </row>
    <row r="61" spans="4:7" ht="12.75" customHeight="1" hidden="1">
      <c r="D61" s="161" t="s">
        <v>69</v>
      </c>
      <c r="E61" s="88"/>
      <c r="F61" s="49"/>
      <c r="G61" s="105" t="s">
        <v>265</v>
      </c>
    </row>
    <row r="62" spans="4:7" ht="12.75" customHeight="1" hidden="1">
      <c r="D62" s="161" t="s">
        <v>70</v>
      </c>
      <c r="E62" s="88"/>
      <c r="F62" s="49"/>
      <c r="G62" s="105" t="s">
        <v>266</v>
      </c>
    </row>
    <row r="63" spans="4:7" ht="12.75" customHeight="1" hidden="1">
      <c r="D63" s="161" t="s">
        <v>71</v>
      </c>
      <c r="E63" s="88"/>
      <c r="F63" s="49"/>
      <c r="G63" s="105" t="s">
        <v>267</v>
      </c>
    </row>
    <row r="64" spans="4:7" ht="12.75" customHeight="1" hidden="1">
      <c r="D64" s="161" t="s">
        <v>72</v>
      </c>
      <c r="E64" s="88"/>
      <c r="F64" s="49"/>
      <c r="G64" s="105" t="s">
        <v>268</v>
      </c>
    </row>
    <row r="65" spans="4:7" ht="12.75" customHeight="1" hidden="1">
      <c r="D65" s="131" t="s">
        <v>187</v>
      </c>
      <c r="E65" s="105"/>
      <c r="F65" s="106"/>
      <c r="G65" s="105" t="s">
        <v>269</v>
      </c>
    </row>
    <row r="66" spans="5:7" ht="12.75" customHeight="1" hidden="1">
      <c r="E66" s="106"/>
      <c r="F66" s="106"/>
      <c r="G66" s="105" t="s">
        <v>270</v>
      </c>
    </row>
    <row r="67" spans="5:7" ht="12.75" customHeight="1" hidden="1">
      <c r="E67" s="106"/>
      <c r="F67" s="106"/>
      <c r="G67" s="105" t="s">
        <v>271</v>
      </c>
    </row>
    <row r="68" spans="5:7" ht="12.75" customHeight="1" hidden="1">
      <c r="E68" s="106"/>
      <c r="F68" s="106"/>
      <c r="G68" s="105" t="s">
        <v>272</v>
      </c>
    </row>
    <row r="69" spans="5:7" ht="12.75" customHeight="1" hidden="1">
      <c r="E69" s="106"/>
      <c r="F69" s="106"/>
      <c r="G69" s="105" t="s">
        <v>273</v>
      </c>
    </row>
    <row r="70" spans="5:7" ht="12.75" customHeight="1" hidden="1">
      <c r="E70" s="106"/>
      <c r="F70" s="106"/>
      <c r="G70" s="105" t="s">
        <v>274</v>
      </c>
    </row>
    <row r="71" spans="5:7" ht="12.75" customHeight="1" hidden="1">
      <c r="E71" s="106"/>
      <c r="F71" s="106"/>
      <c r="G71" s="105" t="s">
        <v>275</v>
      </c>
    </row>
    <row r="72" spans="5:7" ht="12.75" customHeight="1" hidden="1">
      <c r="E72" s="106"/>
      <c r="F72" s="106"/>
      <c r="G72" s="105" t="s">
        <v>276</v>
      </c>
    </row>
    <row r="73" spans="5:7" ht="12.75" customHeight="1" hidden="1">
      <c r="E73" s="106"/>
      <c r="F73" s="106"/>
      <c r="G73" s="105" t="s">
        <v>277</v>
      </c>
    </row>
    <row r="74" spans="5:7" ht="12.75" customHeight="1" hidden="1">
      <c r="E74" s="106"/>
      <c r="F74" s="106"/>
      <c r="G74" s="105" t="s">
        <v>278</v>
      </c>
    </row>
    <row r="75" ht="12.75" customHeight="1" hidden="1">
      <c r="G75" s="107"/>
    </row>
    <row r="76" ht="12.75" customHeight="1" hidden="1"/>
    <row r="77" ht="12.75" customHeight="1" hidden="1"/>
    <row r="78" ht="12.75" customHeight="1" hidden="1"/>
    <row r="79" ht="12.75" customHeight="1" hidden="1"/>
    <row r="80" ht="12.75" customHeight="1" hidden="1"/>
    <row r="81" ht="12.75" customHeight="1" hidden="1"/>
    <row r="82" ht="12.75" customHeight="1" hidden="1"/>
    <row r="83" ht="12.75" customHeight="1" hidden="1"/>
    <row r="84" ht="12.75" customHeight="1" hidden="1"/>
    <row r="85" ht="12.75" customHeight="1" hidden="1"/>
    <row r="86" ht="12.75" customHeight="1" hidden="1"/>
    <row r="87" ht="12.75" customHeight="1" hidden="1"/>
    <row r="88" ht="12.75" customHeight="1" hidden="1"/>
    <row r="89" ht="12.75" customHeight="1" hidden="1"/>
    <row r="90" ht="12.75" customHeight="1" hidden="1"/>
    <row r="91" ht="12.75" customHeight="1" hidden="1"/>
    <row r="92" ht="12.75" customHeight="1" hidden="1"/>
    <row r="93" ht="12.75" customHeight="1" hidden="1"/>
    <row r="94" spans="1:2" ht="12.75" customHeight="1" hidden="1">
      <c r="A94" s="239"/>
      <c r="B94" s="239"/>
    </row>
    <row r="95" spans="1:2" ht="12.75" customHeight="1" hidden="1">
      <c r="A95" s="239"/>
      <c r="B95" s="239"/>
    </row>
    <row r="96" spans="1:2" ht="12.75" customHeight="1" hidden="1">
      <c r="A96" s="239"/>
      <c r="B96" s="239"/>
    </row>
    <row r="97" spans="1:2" ht="12.75" customHeight="1" hidden="1">
      <c r="A97" s="239"/>
      <c r="B97" s="239"/>
    </row>
    <row r="98" spans="1:2" ht="12.75" customHeight="1" hidden="1">
      <c r="A98" s="239"/>
      <c r="B98" s="239"/>
    </row>
    <row r="99" spans="1:2" ht="12.75" customHeight="1" hidden="1">
      <c r="A99" s="239"/>
      <c r="B99" s="239"/>
    </row>
    <row r="100" spans="1:2" ht="12.75" customHeight="1" hidden="1">
      <c r="A100" s="239"/>
      <c r="B100" s="239"/>
    </row>
    <row r="101" spans="1:2" ht="12.75" customHeight="1" hidden="1">
      <c r="A101" s="239"/>
      <c r="B101" s="239"/>
    </row>
    <row r="102" spans="1:2" ht="12.75" customHeight="1" hidden="1">
      <c r="A102" s="239"/>
      <c r="B102" s="239"/>
    </row>
    <row r="103" spans="1:2" ht="12.75" customHeight="1" hidden="1">
      <c r="A103" s="239"/>
      <c r="B103" s="239"/>
    </row>
    <row r="104" spans="1:2" ht="12.75" customHeight="1" hidden="1">
      <c r="A104" s="239"/>
      <c r="B104" s="239"/>
    </row>
    <row r="105" spans="1:2" ht="12.75" customHeight="1" hidden="1">
      <c r="A105" s="239"/>
      <c r="B105" s="239"/>
    </row>
    <row r="106" spans="1:2" ht="12.75" customHeight="1" hidden="1">
      <c r="A106" s="239"/>
      <c r="B106" s="239"/>
    </row>
    <row r="107" spans="1:2" ht="12.75" customHeight="1" hidden="1">
      <c r="A107" s="239"/>
      <c r="B107" s="239"/>
    </row>
    <row r="108" spans="1:2" ht="12.75" customHeight="1" hidden="1">
      <c r="A108" s="239"/>
      <c r="B108" s="239"/>
    </row>
    <row r="109" spans="1:2" ht="12.75" customHeight="1" hidden="1">
      <c r="A109" s="239"/>
      <c r="B109" s="239"/>
    </row>
    <row r="110" spans="1:2" ht="12.75" customHeight="1" hidden="1">
      <c r="A110" s="239"/>
      <c r="B110" s="239"/>
    </row>
    <row r="111" spans="1:2" ht="12.75" customHeight="1" hidden="1">
      <c r="A111" s="239"/>
      <c r="B111" s="239"/>
    </row>
    <row r="112" spans="1:2" ht="12.75" customHeight="1" hidden="1">
      <c r="A112" s="239"/>
      <c r="B112" s="239"/>
    </row>
    <row r="113" spans="1:2" ht="12.75" customHeight="1" hidden="1">
      <c r="A113" s="239"/>
      <c r="B113" s="239"/>
    </row>
    <row r="114" spans="1:2" ht="12.75" customHeight="1" hidden="1">
      <c r="A114" s="239"/>
      <c r="B114" s="239"/>
    </row>
    <row r="115" spans="1:2" ht="12.75" customHeight="1" hidden="1">
      <c r="A115" s="239"/>
      <c r="B115" s="239"/>
    </row>
    <row r="116" spans="1:2" ht="12.75" customHeight="1" hidden="1">
      <c r="A116" s="239"/>
      <c r="B116" s="239"/>
    </row>
    <row r="117" spans="1:2" ht="12.75" customHeight="1" hidden="1">
      <c r="A117" s="239"/>
      <c r="B117" s="239"/>
    </row>
    <row r="118" spans="1:2" ht="12.75" customHeight="1" hidden="1">
      <c r="A118" s="239"/>
      <c r="B118" s="239"/>
    </row>
    <row r="119" spans="1:2" ht="12.75" customHeight="1" hidden="1">
      <c r="A119" s="239"/>
      <c r="B119" s="239"/>
    </row>
    <row r="120" spans="1:2" ht="12.75" customHeight="1" hidden="1">
      <c r="A120" s="239"/>
      <c r="B120" s="239"/>
    </row>
    <row r="121" spans="1:2" ht="12.75" customHeight="1" hidden="1">
      <c r="A121" s="239"/>
      <c r="B121" s="239"/>
    </row>
    <row r="122" spans="1:2" ht="12.75" customHeight="1" hidden="1">
      <c r="A122" s="239"/>
      <c r="B122" s="239"/>
    </row>
    <row r="123" spans="1:2" ht="12.75" customHeight="1" hidden="1">
      <c r="A123" s="239"/>
      <c r="B123" s="239"/>
    </row>
    <row r="124" spans="1:2" ht="12.75" customHeight="1" hidden="1">
      <c r="A124" s="239"/>
      <c r="B124" s="239"/>
    </row>
    <row r="125" spans="1:2" ht="12.75" customHeight="1" hidden="1">
      <c r="A125" s="239"/>
      <c r="B125" s="239"/>
    </row>
    <row r="126" spans="1:2" ht="12.75" customHeight="1" hidden="1">
      <c r="A126" s="239"/>
      <c r="B126" s="239"/>
    </row>
    <row r="127" spans="1:2" ht="12.75" customHeight="1" hidden="1">
      <c r="A127" s="239"/>
      <c r="B127" s="239"/>
    </row>
    <row r="128" spans="1:2" ht="12.75" customHeight="1" hidden="1">
      <c r="A128" s="239"/>
      <c r="B128" s="239"/>
    </row>
    <row r="129" spans="1:2" ht="12.75" customHeight="1" hidden="1">
      <c r="A129" s="239"/>
      <c r="B129" s="239"/>
    </row>
    <row r="130" spans="1:2" ht="12.75" customHeight="1" hidden="1">
      <c r="A130" s="239"/>
      <c r="B130" s="239"/>
    </row>
    <row r="131" spans="1:2" ht="12.75" customHeight="1" hidden="1">
      <c r="A131" s="239"/>
      <c r="B131" s="239"/>
    </row>
    <row r="132" spans="1:2" ht="12.75" customHeight="1" hidden="1">
      <c r="A132" s="239"/>
      <c r="B132" s="239"/>
    </row>
    <row r="133" spans="1:2" ht="12.75" customHeight="1" hidden="1">
      <c r="A133" s="239"/>
      <c r="B133" s="239"/>
    </row>
    <row r="134" spans="1:2" ht="12.75" customHeight="1" hidden="1">
      <c r="A134" s="239"/>
      <c r="B134" s="239"/>
    </row>
    <row r="135" spans="1:2" ht="12.75" customHeight="1" hidden="1">
      <c r="A135" s="239"/>
      <c r="B135" s="239"/>
    </row>
    <row r="136" spans="1:2" ht="12.75" customHeight="1" hidden="1">
      <c r="A136" s="239"/>
      <c r="B136" s="239"/>
    </row>
    <row r="137" spans="1:2" ht="12.75" customHeight="1" hidden="1">
      <c r="A137" s="239"/>
      <c r="B137" s="239"/>
    </row>
    <row r="138" spans="1:2" ht="12.75" customHeight="1" hidden="1">
      <c r="A138" s="239"/>
      <c r="B138" s="239"/>
    </row>
    <row r="139" spans="1:2" ht="12.75" customHeight="1" hidden="1">
      <c r="A139" s="239"/>
      <c r="B139" s="239"/>
    </row>
    <row r="140" spans="1:2" ht="12.75" customHeight="1" hidden="1">
      <c r="A140" s="239"/>
      <c r="B140" s="239"/>
    </row>
    <row r="141" spans="1:2" ht="12.75" customHeight="1" hidden="1">
      <c r="A141" s="239"/>
      <c r="B141" s="239"/>
    </row>
    <row r="142" spans="1:2" ht="12.75" customHeight="1" hidden="1">
      <c r="A142" s="239"/>
      <c r="B142" s="239"/>
    </row>
    <row r="143" spans="1:2" ht="12.75" customHeight="1" hidden="1">
      <c r="A143" s="239"/>
      <c r="B143" s="239"/>
    </row>
    <row r="144" spans="1:2" ht="12.75" customHeight="1" hidden="1">
      <c r="A144" s="239"/>
      <c r="B144" s="239"/>
    </row>
    <row r="145" s="214" customFormat="1" ht="12.75" customHeight="1" hidden="1"/>
    <row r="146" s="214" customFormat="1" ht="12.75" customHeight="1" hidden="1"/>
    <row r="147" s="214" customFormat="1" ht="12.75" customHeight="1" hidden="1"/>
    <row r="148" s="214" customFormat="1" ht="12.75" customHeight="1" hidden="1"/>
    <row r="149" s="214" customFormat="1" ht="12.75" customHeight="1" hidden="1"/>
  </sheetData>
  <sheetProtection password="D9BE" sheet="1" objects="1" scenarios="1"/>
  <mergeCells count="45">
    <mergeCell ref="I27:M27"/>
    <mergeCell ref="I28:M28"/>
    <mergeCell ref="I33:L37"/>
    <mergeCell ref="I23:M23"/>
    <mergeCell ref="I38:L38"/>
    <mergeCell ref="H42:I42"/>
    <mergeCell ref="K42:L42"/>
    <mergeCell ref="K41:L41"/>
    <mergeCell ref="H41:I41"/>
    <mergeCell ref="I19:M19"/>
    <mergeCell ref="I20:M20"/>
    <mergeCell ref="B21:H21"/>
    <mergeCell ref="B5:M5"/>
    <mergeCell ref="I16:M16"/>
    <mergeCell ref="B9:M9"/>
    <mergeCell ref="I11:M11"/>
    <mergeCell ref="I12:M12"/>
    <mergeCell ref="B11:H12"/>
    <mergeCell ref="B13:H13"/>
    <mergeCell ref="C34:D34"/>
    <mergeCell ref="B4:M4"/>
    <mergeCell ref="B6:M6"/>
    <mergeCell ref="B7:M7"/>
    <mergeCell ref="B8:M8"/>
    <mergeCell ref="D14:E14"/>
    <mergeCell ref="B15:H16"/>
    <mergeCell ref="I15:M15"/>
    <mergeCell ref="I24:M24"/>
    <mergeCell ref="B23:H24"/>
    <mergeCell ref="B38:B39"/>
    <mergeCell ref="C38:D39"/>
    <mergeCell ref="C37:D37"/>
    <mergeCell ref="C35:D35"/>
    <mergeCell ref="C36:D36"/>
    <mergeCell ref="D26:E26"/>
    <mergeCell ref="D18:E18"/>
    <mergeCell ref="C32:D32"/>
    <mergeCell ref="C33:D33"/>
    <mergeCell ref="B27:H28"/>
    <mergeCell ref="B29:H29"/>
    <mergeCell ref="D30:E30"/>
    <mergeCell ref="B17:H17"/>
    <mergeCell ref="B25:H25"/>
    <mergeCell ref="B19:H20"/>
    <mergeCell ref="D22:E22"/>
  </mergeCells>
  <dataValidations count="14">
    <dataValidation type="textLength" operator="equal" allowBlank="1" showInputMessage="1" showErrorMessage="1" error="ANOTAR EL RFC DEL TITULAR DE LA UNIDAD RESPONSABLE, A TRECE POSISCIONES." sqref="H41:I41">
      <formula1>13</formula1>
    </dataValidation>
    <dataValidation type="custom" allowBlank="1" showInputMessage="1" showErrorMessage="1" prompt="Si decide aplicar esta casilla, debera cerciorarse de que la ponderación de esta meta, &quot;NO DEBE TENER VALOR&quot;" error="Elije una sola opción en los parámetros de evaluación" sqref="M30">
      <formula1>metascolecda5</formula1>
    </dataValidation>
    <dataValidation type="textLength" operator="equal" allowBlank="1" showInputMessage="1" showErrorMessage="1" error="ANOTAR A 18 POSICIONES EL C.U.R.P. DEL EVALUADOR CON MAYUSCULAS." sqref="K49:M49">
      <formula1>18</formula1>
    </dataValidation>
    <dataValidation type="textLength" operator="equal" allowBlank="1" showInputMessage="1" showErrorMessage="1" error="ANOTAR EL CURP. DEL TITULAR DE LA UNIDAD RESPNSABLE A 18 POSICIONES" sqref="M48 K41:L41">
      <formula1>18</formula1>
    </dataValidation>
    <dataValidation type="custom" allowBlank="1" showInputMessage="1" showErrorMessage="1" error="Elije una sola opción en los parámetros de evaluación" sqref="I30:L30">
      <formula1>metascolecda5</formula1>
    </dataValidation>
    <dataValidation allowBlank="1" showInputMessage="1" prompt="Anote la Unidad de Medida" sqref="C30 C22 C14 C18 C26"/>
    <dataValidation type="custom" allowBlank="1" showInputMessage="1" showErrorMessage="1" prompt="Si decide aplicar esta casilla, debera cerciorarse de que la ponderación de esta meta, &quot;NO DEBE TENER VALOR&quot;" error="Elije una sola opción en los parámetros de evaluación" sqref="M26">
      <formula1>metascolecda4</formula1>
    </dataValidation>
    <dataValidation type="custom" allowBlank="1" showInputMessage="1" showErrorMessage="1" error="Elije una sola opción en los parámetros de evaluación" sqref="I26:L26">
      <formula1>metascolecda4</formula1>
    </dataValidation>
    <dataValidation type="custom" allowBlank="1" showInputMessage="1" showErrorMessage="1" prompt="Si decide aplicar esta casilla, debera cerciorarse de que la ponderación de esta meta, &quot;NO DEBE TENER VALOR&quot;" error="Elije una sola opción en los parámetros de evaluación" sqref="M22">
      <formula1>metascolecda3</formula1>
    </dataValidation>
    <dataValidation type="custom" allowBlank="1" showInputMessage="1" showErrorMessage="1" error="Elije una sola opción en los parámetros de evaluación" sqref="I22:L22">
      <formula1>metascolecda3</formula1>
    </dataValidation>
    <dataValidation type="custom" allowBlank="1" showInputMessage="1" showErrorMessage="1" prompt="Si decide aplicar esta casilla, debera cerciorarse de que la ponderación de esta meta, &quot;NO DEBE TENER VALOR&quot;" error="Elije una sola opción en los parámetros de evaluación" sqref="M18">
      <formula1>metascolecda2</formula1>
    </dataValidation>
    <dataValidation type="custom" allowBlank="1" showInputMessage="1" showErrorMessage="1" error="Elije una sola opción en los parámetros de evaluación" sqref="I18:L18">
      <formula1>metascolecda2</formula1>
    </dataValidation>
    <dataValidation type="custom" allowBlank="1" showInputMessage="1" showErrorMessage="1" prompt="Si decide aplicar esta casilla, debera cerciorarse de que la ponderación de esta meta, &quot;NO DEBE TENER VALOR&quot;" error="Elije una sola opción en los parámetros de evaluación" sqref="M14">
      <formula1>metascolecda1</formula1>
    </dataValidation>
    <dataValidation type="custom" allowBlank="1" showInputMessage="1" showErrorMessage="1" error="Elije una sola opción en los parámetros de evaluación" sqref="I14:L14">
      <formula1>metascolecda1</formula1>
    </dataValidation>
  </dataValidations>
  <printOptions horizontalCentered="1"/>
  <pageMargins left="0.35433070866141736" right="0.35433070866141736" top="0.1968503937007874" bottom="0.1968503937007874" header="0" footer="0"/>
  <pageSetup fitToHeight="1" fitToWidth="1" horizontalDpi="600" verticalDpi="600" orientation="portrait" scale="4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5">
    <pageSetUpPr fitToPage="1"/>
  </sheetPr>
  <dimension ref="A1:O76"/>
  <sheetViews>
    <sheetView showGridLines="0" zoomScale="85" zoomScaleNormal="85" zoomScaleSheetLayoutView="50" workbookViewId="0" topLeftCell="A1">
      <selection activeCell="A1" sqref="A1"/>
    </sheetView>
  </sheetViews>
  <sheetFormatPr defaultColWidth="11.421875" defaultRowHeight="12.75" zeroHeight="1"/>
  <cols>
    <col min="1" max="1" width="1.7109375" style="127" customWidth="1"/>
    <col min="2" max="2" width="20.57421875" style="247" customWidth="1"/>
    <col min="3" max="3" width="23.00390625" style="247" customWidth="1"/>
    <col min="4" max="4" width="17.57421875" style="247" customWidth="1"/>
    <col min="5" max="5" width="18.421875" style="247" customWidth="1"/>
    <col min="6" max="6" width="11.421875" style="247" customWidth="1"/>
    <col min="7" max="7" width="19.8515625" style="247" customWidth="1"/>
    <col min="8" max="8" width="17.57421875" style="247" customWidth="1"/>
    <col min="9" max="9" width="14.8515625" style="247" customWidth="1"/>
    <col min="10" max="11" width="16.57421875" style="247" customWidth="1"/>
    <col min="12" max="12" width="1.7109375" style="132" customWidth="1"/>
    <col min="13" max="15" width="11.421875" style="304" hidden="1" customWidth="1"/>
    <col min="16" max="16384" width="11.421875" style="247" hidden="1" customWidth="1"/>
  </cols>
  <sheetData>
    <row r="1" spans="1:15" s="1" customFormat="1" ht="3" customHeight="1">
      <c r="A1" s="127"/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32"/>
      <c r="M1" s="3"/>
      <c r="N1" s="3"/>
      <c r="O1" s="3"/>
    </row>
    <row r="2" spans="1:15" s="1" customFormat="1" ht="39" customHeight="1">
      <c r="A2" s="127"/>
      <c r="B2" s="73" t="s">
        <v>379</v>
      </c>
      <c r="C2" s="294"/>
      <c r="D2" s="294"/>
      <c r="E2" s="294"/>
      <c r="F2" s="294"/>
      <c r="G2" s="294"/>
      <c r="H2" s="294"/>
      <c r="I2" s="294"/>
      <c r="J2" s="294"/>
      <c r="K2" s="295"/>
      <c r="L2" s="132"/>
      <c r="M2" s="2"/>
      <c r="N2" s="3"/>
      <c r="O2" s="3"/>
    </row>
    <row r="3" spans="1:15" s="1" customFormat="1" ht="3" customHeight="1">
      <c r="A3" s="127"/>
      <c r="B3" s="296"/>
      <c r="C3" s="297"/>
      <c r="D3" s="297"/>
      <c r="E3" s="297"/>
      <c r="F3" s="297"/>
      <c r="G3" s="297"/>
      <c r="H3" s="297"/>
      <c r="I3" s="297"/>
      <c r="J3" s="297"/>
      <c r="K3" s="297"/>
      <c r="L3" s="132"/>
      <c r="M3" s="3"/>
      <c r="N3" s="3"/>
      <c r="O3" s="3"/>
    </row>
    <row r="4" spans="1:12" ht="24.75" customHeight="1">
      <c r="A4" s="127"/>
      <c r="B4" s="674">
        <f>'vcai-3°EVALUADOR'!B4</f>
        <v>0</v>
      </c>
      <c r="C4" s="675"/>
      <c r="D4" s="675"/>
      <c r="E4" s="675"/>
      <c r="F4" s="336"/>
      <c r="G4" s="676">
        <f>'vcai-3°EVALUADOR'!G4</f>
        <v>0</v>
      </c>
      <c r="H4" s="676"/>
      <c r="I4" s="337"/>
      <c r="J4" s="675">
        <f>'vcai-3°EVALUADOR'!J4</f>
        <v>0</v>
      </c>
      <c r="K4" s="677"/>
      <c r="L4" s="127"/>
    </row>
    <row r="5" spans="1:12" ht="9" customHeight="1">
      <c r="A5" s="127"/>
      <c r="B5" s="678" t="str">
        <f>'vcai-3°EVALUADOR'!B5</f>
        <v>NOMBRE DEL EVALUADO</v>
      </c>
      <c r="C5" s="636"/>
      <c r="D5" s="636"/>
      <c r="E5" s="636"/>
      <c r="F5" s="338"/>
      <c r="G5" s="636" t="str">
        <f>'vcai-3°EVALUADOR'!G5</f>
        <v>RFC </v>
      </c>
      <c r="H5" s="636"/>
      <c r="I5" s="339"/>
      <c r="J5" s="636" t="str">
        <f>'vcai-3°EVALUADOR'!J5</f>
        <v>CURP  </v>
      </c>
      <c r="K5" s="637"/>
      <c r="L5" s="127"/>
    </row>
    <row r="6" spans="1:12" ht="24.75" customHeight="1">
      <c r="A6" s="127"/>
      <c r="B6" s="593">
        <f>'vcai-3°EVALUADOR'!B6</f>
        <v>0</v>
      </c>
      <c r="C6" s="594"/>
      <c r="D6" s="594"/>
      <c r="E6" s="594"/>
      <c r="F6" s="594"/>
      <c r="G6" s="594"/>
      <c r="H6" s="594"/>
      <c r="I6" s="339"/>
      <c r="J6" s="687">
        <f>'vcai-3°EVALUADOR'!J6</f>
        <v>0</v>
      </c>
      <c r="K6" s="688"/>
      <c r="L6" s="127"/>
    </row>
    <row r="7" spans="1:12" ht="9" customHeight="1">
      <c r="A7" s="127"/>
      <c r="B7" s="678" t="str">
        <f>'vcai-3°EVALUADOR'!B7</f>
        <v>DENOMINACIÓN DEL PUESTO</v>
      </c>
      <c r="C7" s="636"/>
      <c r="D7" s="636"/>
      <c r="E7" s="636"/>
      <c r="F7" s="636"/>
      <c r="G7" s="636"/>
      <c r="H7" s="636"/>
      <c r="I7" s="339"/>
      <c r="J7" s="636" t="str">
        <f>'vcai-3°EVALUADOR'!J7</f>
        <v>No.de RUSP</v>
      </c>
      <c r="K7" s="637"/>
      <c r="L7" s="127"/>
    </row>
    <row r="8" spans="1:12" ht="24.75" customHeight="1">
      <c r="A8" s="127"/>
      <c r="B8" s="593">
        <f>'vcai-3°EVALUADOR'!B8</f>
        <v>0</v>
      </c>
      <c r="C8" s="594"/>
      <c r="D8" s="594"/>
      <c r="E8" s="594"/>
      <c r="F8" s="340"/>
      <c r="G8" s="594">
        <f>'vcai-3°EVALUADOR'!G8</f>
        <v>0</v>
      </c>
      <c r="H8" s="594"/>
      <c r="I8" s="594"/>
      <c r="J8" s="594"/>
      <c r="K8" s="595"/>
      <c r="L8" s="127"/>
    </row>
    <row r="9" spans="1:12" ht="9" customHeight="1">
      <c r="A9" s="127"/>
      <c r="B9" s="633" t="str">
        <f>'vcai-3°EVALUADOR'!B9</f>
        <v>NOMBRE DE LA DEPENDENCIA U ÓRGANO ADMINISTRATIVO DESCONCENTRADO</v>
      </c>
      <c r="C9" s="634"/>
      <c r="D9" s="634"/>
      <c r="E9" s="634"/>
      <c r="F9" s="341"/>
      <c r="G9" s="636" t="str">
        <f>'vcai-3°EVALUADOR'!G9</f>
        <v>CLAVE Y NOMBRE DE LA UNIDAD ADMINISTRATIVA RESPONSABLE</v>
      </c>
      <c r="H9" s="636"/>
      <c r="I9" s="636"/>
      <c r="J9" s="636"/>
      <c r="K9" s="637"/>
      <c r="L9" s="127"/>
    </row>
    <row r="10" spans="1:12" ht="24.75" customHeight="1">
      <c r="A10" s="127"/>
      <c r="B10" s="689">
        <f>'vcai-3°EVALUADOR'!B10</f>
        <v>0</v>
      </c>
      <c r="C10" s="690"/>
      <c r="D10" s="690"/>
      <c r="E10" s="690"/>
      <c r="F10" s="690"/>
      <c r="G10" s="690"/>
      <c r="H10" s="690"/>
      <c r="I10" s="690"/>
      <c r="J10" s="690"/>
      <c r="K10" s="691"/>
      <c r="L10" s="127"/>
    </row>
    <row r="11" spans="1:12" ht="9" customHeight="1">
      <c r="A11" s="127"/>
      <c r="B11" s="619" t="str">
        <f>'vcai-3°EVALUADOR'!B11</f>
        <v>LUGAR y FECHA DE LA APLICACIÓN</v>
      </c>
      <c r="C11" s="620"/>
      <c r="D11" s="620"/>
      <c r="E11" s="620"/>
      <c r="F11" s="620"/>
      <c r="G11" s="620"/>
      <c r="H11" s="620"/>
      <c r="I11" s="620"/>
      <c r="J11" s="620"/>
      <c r="K11" s="621"/>
      <c r="L11" s="127"/>
    </row>
    <row r="12" spans="2:12" ht="2.25" customHeight="1">
      <c r="B12" s="127"/>
      <c r="C12" s="127"/>
      <c r="D12" s="127"/>
      <c r="E12" s="127"/>
      <c r="F12" s="127"/>
      <c r="G12" s="127"/>
      <c r="H12" s="127"/>
      <c r="I12" s="127"/>
      <c r="J12" s="127"/>
      <c r="K12" s="127"/>
      <c r="L12" s="127"/>
    </row>
    <row r="13" spans="1:15" s="1" customFormat="1" ht="28.5" customHeight="1">
      <c r="A13" s="127"/>
      <c r="B13" s="665" t="s">
        <v>85</v>
      </c>
      <c r="C13" s="668"/>
      <c r="D13" s="668"/>
      <c r="E13" s="668"/>
      <c r="F13" s="668"/>
      <c r="G13" s="668"/>
      <c r="H13" s="668"/>
      <c r="I13" s="668"/>
      <c r="J13" s="668"/>
      <c r="K13" s="669"/>
      <c r="L13" s="132"/>
      <c r="M13" s="3"/>
      <c r="N13" s="3"/>
      <c r="O13" s="3"/>
    </row>
    <row r="14" spans="1:15" s="1" customFormat="1" ht="29.25" customHeight="1">
      <c r="A14" s="127"/>
      <c r="B14" s="656" t="s">
        <v>26</v>
      </c>
      <c r="C14" s="657"/>
      <c r="D14" s="280">
        <v>4</v>
      </c>
      <c r="E14" s="279" t="s">
        <v>18</v>
      </c>
      <c r="F14" s="333"/>
      <c r="G14" s="58">
        <f>'vcai-3°EVALUADOR'!F14</f>
        <v>0</v>
      </c>
      <c r="H14" s="60" t="s">
        <v>367</v>
      </c>
      <c r="I14" s="60" t="s">
        <v>279</v>
      </c>
      <c r="J14" s="60" t="s">
        <v>366</v>
      </c>
      <c r="K14" s="60" t="s">
        <v>368</v>
      </c>
      <c r="L14" s="132"/>
      <c r="M14" s="3"/>
      <c r="N14" s="3"/>
      <c r="O14" s="3"/>
    </row>
    <row r="15" spans="1:15" s="6" customFormat="1" ht="18" customHeight="1">
      <c r="A15" s="221"/>
      <c r="B15" s="655" t="s">
        <v>166</v>
      </c>
      <c r="C15" s="655"/>
      <c r="D15" s="655"/>
      <c r="E15" s="655"/>
      <c r="F15" s="655"/>
      <c r="G15" s="655"/>
      <c r="H15" s="314"/>
      <c r="I15" s="314"/>
      <c r="J15" s="314"/>
      <c r="K15" s="314"/>
      <c r="L15" s="130"/>
      <c r="M15" s="10"/>
      <c r="N15" s="10"/>
      <c r="O15" s="10"/>
    </row>
    <row r="16" spans="1:15" s="6" customFormat="1" ht="18" customHeight="1">
      <c r="A16" s="221"/>
      <c r="B16" s="655" t="s">
        <v>167</v>
      </c>
      <c r="C16" s="655"/>
      <c r="D16" s="655"/>
      <c r="E16" s="655"/>
      <c r="F16" s="655"/>
      <c r="G16" s="655"/>
      <c r="H16" s="314"/>
      <c r="I16" s="314"/>
      <c r="J16" s="314"/>
      <c r="K16" s="314"/>
      <c r="L16" s="130"/>
      <c r="M16" s="10"/>
      <c r="N16" s="10"/>
      <c r="O16" s="10"/>
    </row>
    <row r="17" spans="1:15" s="6" customFormat="1" ht="18" customHeight="1">
      <c r="A17" s="221"/>
      <c r="B17" s="655" t="s">
        <v>168</v>
      </c>
      <c r="C17" s="655"/>
      <c r="D17" s="655"/>
      <c r="E17" s="655"/>
      <c r="F17" s="655"/>
      <c r="G17" s="655"/>
      <c r="H17" s="314"/>
      <c r="I17" s="314"/>
      <c r="J17" s="314"/>
      <c r="K17" s="314"/>
      <c r="L17" s="130"/>
      <c r="M17" s="10"/>
      <c r="N17" s="10"/>
      <c r="O17" s="10"/>
    </row>
    <row r="18" spans="1:15" s="1" customFormat="1" ht="38.25" customHeight="1">
      <c r="A18" s="127"/>
      <c r="B18" s="665" t="s">
        <v>331</v>
      </c>
      <c r="C18" s="668"/>
      <c r="D18" s="668"/>
      <c r="E18" s="668"/>
      <c r="F18" s="668"/>
      <c r="G18" s="668"/>
      <c r="H18" s="668"/>
      <c r="I18" s="668"/>
      <c r="J18" s="668"/>
      <c r="K18" s="669"/>
      <c r="L18" s="214"/>
      <c r="M18" s="3"/>
      <c r="N18" s="3"/>
      <c r="O18" s="3"/>
    </row>
    <row r="19" spans="1:15" s="1" customFormat="1" ht="26.25" customHeight="1">
      <c r="A19" s="127"/>
      <c r="B19" s="656" t="s">
        <v>26</v>
      </c>
      <c r="C19" s="657"/>
      <c r="D19" s="280">
        <v>4</v>
      </c>
      <c r="E19" s="279" t="s">
        <v>18</v>
      </c>
      <c r="F19" s="333"/>
      <c r="G19" s="58">
        <f>'vcai-3°EVALUADOR'!F19</f>
        <v>0</v>
      </c>
      <c r="H19" s="60" t="s">
        <v>367</v>
      </c>
      <c r="I19" s="60" t="s">
        <v>279</v>
      </c>
      <c r="J19" s="60" t="s">
        <v>366</v>
      </c>
      <c r="K19" s="60" t="s">
        <v>368</v>
      </c>
      <c r="L19" s="214"/>
      <c r="M19" s="3"/>
      <c r="N19" s="3"/>
      <c r="O19" s="3"/>
    </row>
    <row r="20" spans="1:15" s="1" customFormat="1" ht="30.75" customHeight="1">
      <c r="A20" s="127"/>
      <c r="B20" s="655" t="s">
        <v>169</v>
      </c>
      <c r="C20" s="655" t="s">
        <v>157</v>
      </c>
      <c r="D20" s="655" t="s">
        <v>157</v>
      </c>
      <c r="E20" s="655" t="s">
        <v>157</v>
      </c>
      <c r="F20" s="655"/>
      <c r="G20" s="655" t="s">
        <v>157</v>
      </c>
      <c r="H20" s="314"/>
      <c r="I20" s="314"/>
      <c r="J20" s="314"/>
      <c r="K20" s="314"/>
      <c r="L20" s="132"/>
      <c r="M20" s="3"/>
      <c r="N20" s="3"/>
      <c r="O20" s="3"/>
    </row>
    <row r="21" spans="1:15" s="1" customFormat="1" ht="18" customHeight="1">
      <c r="A21" s="127"/>
      <c r="B21" s="655" t="s">
        <v>170</v>
      </c>
      <c r="C21" s="655" t="s">
        <v>161</v>
      </c>
      <c r="D21" s="655" t="s">
        <v>161</v>
      </c>
      <c r="E21" s="655" t="s">
        <v>161</v>
      </c>
      <c r="F21" s="655"/>
      <c r="G21" s="655" t="s">
        <v>161</v>
      </c>
      <c r="H21" s="314"/>
      <c r="I21" s="314"/>
      <c r="J21" s="314"/>
      <c r="K21" s="314"/>
      <c r="L21" s="132"/>
      <c r="M21" s="3"/>
      <c r="N21" s="3"/>
      <c r="O21" s="3"/>
    </row>
    <row r="22" spans="1:15" s="1" customFormat="1" ht="30" customHeight="1">
      <c r="A22" s="127"/>
      <c r="B22" s="655" t="s">
        <v>171</v>
      </c>
      <c r="C22" s="655" t="s">
        <v>165</v>
      </c>
      <c r="D22" s="655" t="s">
        <v>165</v>
      </c>
      <c r="E22" s="655" t="s">
        <v>165</v>
      </c>
      <c r="F22" s="655"/>
      <c r="G22" s="655" t="s">
        <v>165</v>
      </c>
      <c r="H22" s="314"/>
      <c r="I22" s="314"/>
      <c r="J22" s="314"/>
      <c r="K22" s="314"/>
      <c r="L22" s="132"/>
      <c r="M22" s="3"/>
      <c r="N22" s="3"/>
      <c r="O22" s="3"/>
    </row>
    <row r="23" spans="1:15" s="1" customFormat="1" ht="42" customHeight="1">
      <c r="A23" s="127"/>
      <c r="B23" s="665" t="s">
        <v>154</v>
      </c>
      <c r="C23" s="668"/>
      <c r="D23" s="668"/>
      <c r="E23" s="668"/>
      <c r="F23" s="668"/>
      <c r="G23" s="668"/>
      <c r="H23" s="668"/>
      <c r="I23" s="668"/>
      <c r="J23" s="668"/>
      <c r="K23" s="669"/>
      <c r="L23" s="132"/>
      <c r="M23" s="3"/>
      <c r="N23" s="3"/>
      <c r="O23" s="3"/>
    </row>
    <row r="24" spans="1:15" s="1" customFormat="1" ht="26.25" customHeight="1">
      <c r="A24" s="127"/>
      <c r="B24" s="656" t="s">
        <v>26</v>
      </c>
      <c r="C24" s="657"/>
      <c r="D24" s="280">
        <v>4</v>
      </c>
      <c r="E24" s="279" t="s">
        <v>18</v>
      </c>
      <c r="F24" s="333"/>
      <c r="G24" s="58">
        <f>'vcai-3°EVALUADOR'!F24</f>
        <v>0</v>
      </c>
      <c r="H24" s="60" t="s">
        <v>367</v>
      </c>
      <c r="I24" s="60" t="s">
        <v>279</v>
      </c>
      <c r="J24" s="60" t="s">
        <v>366</v>
      </c>
      <c r="K24" s="60" t="s">
        <v>368</v>
      </c>
      <c r="L24" s="132"/>
      <c r="M24" s="3"/>
      <c r="N24" s="3"/>
      <c r="O24" s="3"/>
    </row>
    <row r="25" spans="1:15" s="6" customFormat="1" ht="18" customHeight="1">
      <c r="A25" s="221"/>
      <c r="B25" s="655" t="s">
        <v>172</v>
      </c>
      <c r="C25" s="655" t="s">
        <v>158</v>
      </c>
      <c r="D25" s="655" t="s">
        <v>158</v>
      </c>
      <c r="E25" s="655" t="s">
        <v>158</v>
      </c>
      <c r="F25" s="655"/>
      <c r="G25" s="655" t="s">
        <v>158</v>
      </c>
      <c r="H25" s="314"/>
      <c r="I25" s="314"/>
      <c r="J25" s="314"/>
      <c r="K25" s="314"/>
      <c r="L25" s="248"/>
      <c r="M25" s="10"/>
      <c r="N25" s="10"/>
      <c r="O25" s="10"/>
    </row>
    <row r="26" spans="1:15" s="6" customFormat="1" ht="18" customHeight="1">
      <c r="A26" s="221"/>
      <c r="B26" s="655" t="s">
        <v>173</v>
      </c>
      <c r="C26" s="655" t="s">
        <v>162</v>
      </c>
      <c r="D26" s="655" t="s">
        <v>162</v>
      </c>
      <c r="E26" s="655" t="s">
        <v>162</v>
      </c>
      <c r="F26" s="655"/>
      <c r="G26" s="655" t="s">
        <v>162</v>
      </c>
      <c r="H26" s="314"/>
      <c r="I26" s="314"/>
      <c r="J26" s="314"/>
      <c r="K26" s="314"/>
      <c r="L26" s="248"/>
      <c r="M26" s="10"/>
      <c r="N26" s="10"/>
      <c r="O26" s="10"/>
    </row>
    <row r="27" spans="1:15" s="1" customFormat="1" ht="36.75" customHeight="1">
      <c r="A27" s="127"/>
      <c r="B27" s="684" t="s">
        <v>86</v>
      </c>
      <c r="C27" s="685"/>
      <c r="D27" s="685"/>
      <c r="E27" s="685"/>
      <c r="F27" s="685"/>
      <c r="G27" s="685"/>
      <c r="H27" s="685"/>
      <c r="I27" s="685"/>
      <c r="J27" s="685"/>
      <c r="K27" s="686"/>
      <c r="L27" s="132"/>
      <c r="M27" s="3"/>
      <c r="N27" s="3"/>
      <c r="O27" s="3"/>
    </row>
    <row r="28" spans="1:15" s="1" customFormat="1" ht="26.25" customHeight="1">
      <c r="A28" s="127"/>
      <c r="B28" s="656" t="s">
        <v>26</v>
      </c>
      <c r="C28" s="657"/>
      <c r="D28" s="280">
        <v>4</v>
      </c>
      <c r="E28" s="279" t="s">
        <v>18</v>
      </c>
      <c r="F28" s="333"/>
      <c r="G28" s="58">
        <f>'vcai-3°EVALUADOR'!F28</f>
        <v>0</v>
      </c>
      <c r="H28" s="60" t="s">
        <v>367</v>
      </c>
      <c r="I28" s="60" t="s">
        <v>279</v>
      </c>
      <c r="J28" s="60" t="s">
        <v>366</v>
      </c>
      <c r="K28" s="60" t="s">
        <v>368</v>
      </c>
      <c r="L28" s="132"/>
      <c r="M28" s="3"/>
      <c r="N28" s="3"/>
      <c r="O28" s="3"/>
    </row>
    <row r="29" spans="1:15" s="7" customFormat="1" ht="18" customHeight="1">
      <c r="A29" s="222"/>
      <c r="B29" s="820" t="s">
        <v>174</v>
      </c>
      <c r="C29" s="821"/>
      <c r="D29" s="821"/>
      <c r="E29" s="821"/>
      <c r="F29" s="821"/>
      <c r="G29" s="822"/>
      <c r="H29" s="314"/>
      <c r="I29" s="314"/>
      <c r="J29" s="314"/>
      <c r="K29" s="314"/>
      <c r="L29" s="249"/>
      <c r="M29" s="11"/>
      <c r="N29" s="11"/>
      <c r="O29" s="11"/>
    </row>
    <row r="30" spans="1:15" s="7" customFormat="1" ht="18" customHeight="1">
      <c r="A30" s="222"/>
      <c r="B30" s="655" t="s">
        <v>175</v>
      </c>
      <c r="C30" s="655" t="s">
        <v>159</v>
      </c>
      <c r="D30" s="655" t="s">
        <v>159</v>
      </c>
      <c r="E30" s="655" t="s">
        <v>159</v>
      </c>
      <c r="F30" s="655"/>
      <c r="G30" s="655" t="s">
        <v>159</v>
      </c>
      <c r="H30" s="314"/>
      <c r="I30" s="314"/>
      <c r="J30" s="314"/>
      <c r="K30" s="314"/>
      <c r="L30" s="249"/>
      <c r="M30" s="11"/>
      <c r="N30" s="11"/>
      <c r="O30" s="11"/>
    </row>
    <row r="31" spans="1:15" s="6" customFormat="1" ht="18" customHeight="1">
      <c r="A31" s="221"/>
      <c r="B31" s="655" t="s">
        <v>176</v>
      </c>
      <c r="C31" s="655" t="s">
        <v>163</v>
      </c>
      <c r="D31" s="655" t="s">
        <v>163</v>
      </c>
      <c r="E31" s="655" t="s">
        <v>163</v>
      </c>
      <c r="F31" s="655"/>
      <c r="G31" s="655" t="s">
        <v>163</v>
      </c>
      <c r="H31" s="314"/>
      <c r="I31" s="314"/>
      <c r="J31" s="314"/>
      <c r="K31" s="314"/>
      <c r="L31" s="248"/>
      <c r="M31" s="10"/>
      <c r="N31" s="10"/>
      <c r="O31" s="10"/>
    </row>
    <row r="32" spans="1:15" s="1" customFormat="1" ht="50.25" customHeight="1">
      <c r="A32" s="127"/>
      <c r="B32" s="665" t="s">
        <v>87</v>
      </c>
      <c r="C32" s="668"/>
      <c r="D32" s="668"/>
      <c r="E32" s="668"/>
      <c r="F32" s="668"/>
      <c r="G32" s="668"/>
      <c r="H32" s="668"/>
      <c r="I32" s="668"/>
      <c r="J32" s="668"/>
      <c r="K32" s="669"/>
      <c r="L32" s="132"/>
      <c r="M32" s="3"/>
      <c r="N32" s="3"/>
      <c r="O32" s="3"/>
    </row>
    <row r="33" spans="1:15" s="1" customFormat="1" ht="26.25" customHeight="1">
      <c r="A33" s="127"/>
      <c r="B33" s="656" t="s">
        <v>26</v>
      </c>
      <c r="C33" s="657"/>
      <c r="D33" s="280">
        <v>4</v>
      </c>
      <c r="E33" s="279" t="s">
        <v>18</v>
      </c>
      <c r="F33" s="333"/>
      <c r="G33" s="58">
        <f>'vcai-3°EVALUADOR'!F33</f>
        <v>0</v>
      </c>
      <c r="H33" s="60" t="s">
        <v>367</v>
      </c>
      <c r="I33" s="60" t="s">
        <v>279</v>
      </c>
      <c r="J33" s="60" t="s">
        <v>366</v>
      </c>
      <c r="K33" s="60" t="s">
        <v>368</v>
      </c>
      <c r="L33" s="132"/>
      <c r="M33" s="3"/>
      <c r="N33" s="3"/>
      <c r="O33" s="3"/>
    </row>
    <row r="34" spans="1:15" s="6" customFormat="1" ht="18" customHeight="1">
      <c r="A34" s="221"/>
      <c r="B34" s="655" t="s">
        <v>177</v>
      </c>
      <c r="C34" s="655" t="s">
        <v>156</v>
      </c>
      <c r="D34" s="655" t="s">
        <v>156</v>
      </c>
      <c r="E34" s="655" t="s">
        <v>156</v>
      </c>
      <c r="F34" s="655"/>
      <c r="G34" s="655" t="s">
        <v>156</v>
      </c>
      <c r="H34" s="314"/>
      <c r="I34" s="314"/>
      <c r="J34" s="314"/>
      <c r="K34" s="314"/>
      <c r="L34" s="248"/>
      <c r="M34" s="10"/>
      <c r="N34" s="10"/>
      <c r="O34" s="10"/>
    </row>
    <row r="35" spans="1:15" s="6" customFormat="1" ht="18" customHeight="1">
      <c r="A35" s="221"/>
      <c r="B35" s="655" t="s">
        <v>178</v>
      </c>
      <c r="C35" s="655" t="s">
        <v>160</v>
      </c>
      <c r="D35" s="655" t="s">
        <v>160</v>
      </c>
      <c r="E35" s="655" t="s">
        <v>160</v>
      </c>
      <c r="F35" s="655"/>
      <c r="G35" s="655" t="s">
        <v>160</v>
      </c>
      <c r="H35" s="314"/>
      <c r="I35" s="314"/>
      <c r="J35" s="314"/>
      <c r="K35" s="314"/>
      <c r="L35" s="248"/>
      <c r="M35" s="10"/>
      <c r="N35" s="10"/>
      <c r="O35" s="10"/>
    </row>
    <row r="36" spans="1:15" s="6" customFormat="1" ht="18" customHeight="1">
      <c r="A36" s="221"/>
      <c r="B36" s="655" t="s">
        <v>179</v>
      </c>
      <c r="C36" s="655" t="s">
        <v>164</v>
      </c>
      <c r="D36" s="655" t="s">
        <v>164</v>
      </c>
      <c r="E36" s="655" t="s">
        <v>164</v>
      </c>
      <c r="F36" s="655"/>
      <c r="G36" s="655" t="s">
        <v>164</v>
      </c>
      <c r="H36" s="314"/>
      <c r="I36" s="314"/>
      <c r="J36" s="314"/>
      <c r="K36" s="314"/>
      <c r="L36" s="248"/>
      <c r="M36" s="10"/>
      <c r="N36" s="10"/>
      <c r="O36" s="10"/>
    </row>
    <row r="37" spans="1:15" s="108" customFormat="1" ht="3" customHeight="1">
      <c r="A37" s="221"/>
      <c r="B37" s="298"/>
      <c r="C37" s="299"/>
      <c r="D37" s="298"/>
      <c r="E37" s="298"/>
      <c r="F37" s="298"/>
      <c r="G37" s="298"/>
      <c r="H37" s="243"/>
      <c r="I37" s="243"/>
      <c r="J37" s="243"/>
      <c r="K37" s="243"/>
      <c r="L37" s="248"/>
      <c r="M37" s="311"/>
      <c r="N37" s="311"/>
      <c r="O37" s="311"/>
    </row>
    <row r="38" spans="1:15" s="43" customFormat="1" ht="12.75">
      <c r="A38" s="127"/>
      <c r="B38" s="300" t="s">
        <v>50</v>
      </c>
      <c r="C38" s="358" t="str">
        <f>'tablas de calculo'!Q4</f>
        <v>Verifica la evaluación</v>
      </c>
      <c r="D38" s="127"/>
      <c r="E38" s="127"/>
      <c r="F38" s="127"/>
      <c r="G38" s="127"/>
      <c r="H38" s="127"/>
      <c r="I38" s="127"/>
      <c r="J38" s="127"/>
      <c r="K38" s="127"/>
      <c r="L38" s="132"/>
      <c r="M38" s="110"/>
      <c r="N38" s="110"/>
      <c r="O38" s="110"/>
    </row>
    <row r="39" spans="1:15" s="43" customFormat="1" ht="12.75">
      <c r="A39" s="127"/>
      <c r="B39" s="300" t="s">
        <v>1</v>
      </c>
      <c r="C39" s="358" t="str">
        <f>'tablas de calculo'!Q8</f>
        <v>Verifica la evaluación</v>
      </c>
      <c r="D39" s="127"/>
      <c r="E39" s="127"/>
      <c r="F39" s="127"/>
      <c r="G39" s="127"/>
      <c r="H39" s="127"/>
      <c r="I39" s="127"/>
      <c r="J39" s="127"/>
      <c r="K39" s="127"/>
      <c r="L39" s="132"/>
      <c r="M39" s="110"/>
      <c r="N39" s="110"/>
      <c r="O39" s="110"/>
    </row>
    <row r="40" spans="1:15" s="43" customFormat="1" ht="12.75">
      <c r="A40" s="127"/>
      <c r="B40" s="301" t="s">
        <v>2</v>
      </c>
      <c r="C40" s="358" t="str">
        <f>'tablas de calculo'!Q11</f>
        <v>Verifica la evaluación</v>
      </c>
      <c r="D40" s="127"/>
      <c r="E40" s="127"/>
      <c r="F40" s="127"/>
      <c r="G40" s="127"/>
      <c r="H40" s="127"/>
      <c r="I40" s="127"/>
      <c r="J40" s="127"/>
      <c r="K40" s="127"/>
      <c r="L40" s="132"/>
      <c r="M40" s="110"/>
      <c r="N40" s="110"/>
      <c r="O40" s="110"/>
    </row>
    <row r="41" spans="1:15" s="43" customFormat="1" ht="12.75">
      <c r="A41" s="127"/>
      <c r="B41" s="301" t="s">
        <v>4</v>
      </c>
      <c r="C41" s="358" t="str">
        <f>'tablas de calculo'!Q15</f>
        <v>Verifica la evaluacion</v>
      </c>
      <c r="D41" s="127"/>
      <c r="E41" s="127"/>
      <c r="F41" s="127"/>
      <c r="G41" s="127"/>
      <c r="H41" s="127"/>
      <c r="I41" s="127"/>
      <c r="J41" s="127"/>
      <c r="K41" s="127"/>
      <c r="L41" s="132"/>
      <c r="M41" s="110"/>
      <c r="N41" s="110"/>
      <c r="O41" s="110"/>
    </row>
    <row r="42" spans="1:15" s="43" customFormat="1" ht="13.5" thickBot="1">
      <c r="A42" s="127"/>
      <c r="B42" s="301" t="s">
        <v>3</v>
      </c>
      <c r="C42" s="359" t="str">
        <f>'tablas de calculo'!Q19</f>
        <v>Verifica la evaluación</v>
      </c>
      <c r="D42" s="127"/>
      <c r="E42" s="127"/>
      <c r="F42" s="127"/>
      <c r="G42" s="127"/>
      <c r="H42" s="127"/>
      <c r="I42" s="127"/>
      <c r="J42" s="127"/>
      <c r="K42" s="127"/>
      <c r="L42" s="132"/>
      <c r="M42" s="110"/>
      <c r="N42" s="110"/>
      <c r="O42" s="110"/>
    </row>
    <row r="43" spans="1:15" s="43" customFormat="1" ht="31.5" customHeight="1">
      <c r="A43" s="127"/>
      <c r="B43" s="302" t="s">
        <v>6</v>
      </c>
      <c r="C43" s="360" t="str">
        <f>'tablas de calculo'!Q20</f>
        <v>Revisa las Ponderaciones</v>
      </c>
      <c r="D43" s="179"/>
      <c r="E43" s="127"/>
      <c r="F43" s="127"/>
      <c r="G43" s="127"/>
      <c r="H43" s="823"/>
      <c r="I43" s="823"/>
      <c r="J43" s="823"/>
      <c r="K43" s="127"/>
      <c r="L43" s="132"/>
      <c r="M43" s="110"/>
      <c r="N43" s="110"/>
      <c r="O43" s="110"/>
    </row>
    <row r="44" spans="1:15" s="43" customFormat="1" ht="32.25" customHeight="1">
      <c r="A44" s="127"/>
      <c r="B44" s="303" t="s">
        <v>7</v>
      </c>
      <c r="C44" s="60" t="str">
        <f>'tablas de calculo'!Q22</f>
        <v>Aplica la Evaluación</v>
      </c>
      <c r="D44" s="238"/>
      <c r="E44" s="127"/>
      <c r="F44" s="127"/>
      <c r="G44" s="179"/>
      <c r="H44" s="824"/>
      <c r="I44" s="824"/>
      <c r="J44" s="824"/>
      <c r="K44" s="179"/>
      <c r="L44" s="132"/>
      <c r="M44" s="110"/>
      <c r="N44" s="110"/>
      <c r="O44" s="110"/>
    </row>
    <row r="45" spans="1:15" s="43" customFormat="1" ht="12.75">
      <c r="A45" s="127"/>
      <c r="B45" s="127"/>
      <c r="C45" s="127"/>
      <c r="D45" s="127"/>
      <c r="E45" s="127"/>
      <c r="F45" s="127"/>
      <c r="G45" s="127"/>
      <c r="H45" s="809" t="s">
        <v>32</v>
      </c>
      <c r="I45" s="809"/>
      <c r="J45" s="809"/>
      <c r="K45" s="312"/>
      <c r="L45" s="132"/>
      <c r="M45" s="110"/>
      <c r="N45" s="110"/>
      <c r="O45" s="110"/>
    </row>
    <row r="46" spans="1:15" s="43" customFormat="1" ht="1.5" customHeight="1">
      <c r="A46" s="127"/>
      <c r="B46" s="127"/>
      <c r="C46" s="127"/>
      <c r="D46" s="127"/>
      <c r="E46" s="127"/>
      <c r="F46" s="127"/>
      <c r="G46" s="127"/>
      <c r="H46" s="127"/>
      <c r="I46" s="127"/>
      <c r="J46" s="127"/>
      <c r="K46" s="127"/>
      <c r="L46" s="132"/>
      <c r="M46" s="110"/>
      <c r="N46" s="110"/>
      <c r="O46" s="110"/>
    </row>
    <row r="47" spans="1:15" s="43" customFormat="1" ht="16.5" customHeight="1">
      <c r="A47" s="127"/>
      <c r="B47" s="817" t="s">
        <v>77</v>
      </c>
      <c r="C47" s="818"/>
      <c r="D47" s="818"/>
      <c r="E47" s="818"/>
      <c r="F47" s="818"/>
      <c r="G47" s="818"/>
      <c r="H47" s="818"/>
      <c r="I47" s="818"/>
      <c r="J47" s="818"/>
      <c r="K47" s="819"/>
      <c r="L47" s="192"/>
      <c r="M47" s="313"/>
      <c r="N47" s="313"/>
      <c r="O47" s="110"/>
    </row>
    <row r="48" spans="1:15" s="1" customFormat="1" ht="25.5" customHeight="1">
      <c r="A48" s="127"/>
      <c r="B48" s="814"/>
      <c r="C48" s="815"/>
      <c r="D48" s="60" t="s">
        <v>139</v>
      </c>
      <c r="E48" s="816"/>
      <c r="F48" s="816"/>
      <c r="G48" s="816"/>
      <c r="H48" s="816"/>
      <c r="I48" s="816"/>
      <c r="J48" s="816"/>
      <c r="K48" s="815"/>
      <c r="L48" s="192"/>
      <c r="M48" s="9"/>
      <c r="N48" s="9"/>
      <c r="O48" s="3"/>
    </row>
    <row r="49" spans="1:15" s="1" customFormat="1" ht="25.5" customHeight="1">
      <c r="A49" s="127"/>
      <c r="B49" s="814"/>
      <c r="C49" s="815"/>
      <c r="D49" s="60" t="s">
        <v>139</v>
      </c>
      <c r="E49" s="816"/>
      <c r="F49" s="816"/>
      <c r="G49" s="816"/>
      <c r="H49" s="816"/>
      <c r="I49" s="816"/>
      <c r="J49" s="816"/>
      <c r="K49" s="815"/>
      <c r="L49" s="250"/>
      <c r="M49" s="9"/>
      <c r="N49" s="9"/>
      <c r="O49" s="3"/>
    </row>
    <row r="50" spans="1:15" s="1" customFormat="1" ht="25.5" customHeight="1">
      <c r="A50" s="127"/>
      <c r="B50" s="814"/>
      <c r="C50" s="815"/>
      <c r="D50" s="60" t="s">
        <v>139</v>
      </c>
      <c r="E50" s="816"/>
      <c r="F50" s="816"/>
      <c r="G50" s="816"/>
      <c r="H50" s="816"/>
      <c r="I50" s="816"/>
      <c r="J50" s="816"/>
      <c r="K50" s="815"/>
      <c r="L50" s="250"/>
      <c r="M50" s="9"/>
      <c r="N50" s="9"/>
      <c r="O50" s="3"/>
    </row>
    <row r="51" spans="1:15" s="1" customFormat="1" ht="25.5" customHeight="1">
      <c r="A51" s="127"/>
      <c r="B51" s="814"/>
      <c r="C51" s="815"/>
      <c r="D51" s="60" t="s">
        <v>139</v>
      </c>
      <c r="E51" s="812"/>
      <c r="F51" s="812"/>
      <c r="G51" s="812"/>
      <c r="H51" s="812"/>
      <c r="I51" s="812"/>
      <c r="J51" s="812"/>
      <c r="K51" s="813"/>
      <c r="L51" s="250"/>
      <c r="M51" s="9"/>
      <c r="N51" s="9"/>
      <c r="O51" s="3"/>
    </row>
    <row r="52" spans="1:15" s="1" customFormat="1" ht="25.5" customHeight="1">
      <c r="A52" s="127"/>
      <c r="B52" s="814"/>
      <c r="C52" s="815"/>
      <c r="D52" s="60" t="s">
        <v>139</v>
      </c>
      <c r="E52" s="812"/>
      <c r="F52" s="812"/>
      <c r="G52" s="812"/>
      <c r="H52" s="812"/>
      <c r="I52" s="812"/>
      <c r="J52" s="812"/>
      <c r="K52" s="813"/>
      <c r="L52" s="250"/>
      <c r="M52" s="9"/>
      <c r="N52" s="9"/>
      <c r="O52" s="3"/>
    </row>
    <row r="53" spans="1:15" s="1" customFormat="1" ht="25.5" customHeight="1">
      <c r="A53" s="127"/>
      <c r="B53" s="814"/>
      <c r="C53" s="815"/>
      <c r="D53" s="60" t="s">
        <v>139</v>
      </c>
      <c r="E53" s="812"/>
      <c r="F53" s="812"/>
      <c r="G53" s="812"/>
      <c r="H53" s="812"/>
      <c r="I53" s="812"/>
      <c r="J53" s="812"/>
      <c r="K53" s="813"/>
      <c r="L53" s="250"/>
      <c r="M53" s="9"/>
      <c r="N53" s="9"/>
      <c r="O53" s="3"/>
    </row>
    <row r="54" spans="1:15" s="1" customFormat="1" ht="25.5" customHeight="1">
      <c r="A54" s="127"/>
      <c r="B54" s="814"/>
      <c r="C54" s="815"/>
      <c r="D54" s="60" t="s">
        <v>139</v>
      </c>
      <c r="E54" s="812"/>
      <c r="F54" s="812"/>
      <c r="G54" s="812"/>
      <c r="H54" s="812"/>
      <c r="I54" s="812"/>
      <c r="J54" s="812"/>
      <c r="K54" s="813"/>
      <c r="L54" s="250"/>
      <c r="M54" s="9"/>
      <c r="N54" s="9"/>
      <c r="O54" s="3"/>
    </row>
    <row r="55" spans="1:15" s="1" customFormat="1" ht="25.5" customHeight="1">
      <c r="A55" s="127"/>
      <c r="B55" s="252"/>
      <c r="C55" s="252"/>
      <c r="D55" s="252"/>
      <c r="E55" s="252"/>
      <c r="F55" s="252"/>
      <c r="G55" s="252"/>
      <c r="H55" s="252"/>
      <c r="I55" s="252"/>
      <c r="J55" s="252"/>
      <c r="K55" s="252"/>
      <c r="L55" s="251"/>
      <c r="M55" s="3"/>
      <c r="N55" s="3"/>
      <c r="O55" s="3"/>
    </row>
    <row r="56" spans="2:12" ht="12.75" hidden="1">
      <c r="B56" s="252"/>
      <c r="C56" s="252"/>
      <c r="D56" s="252"/>
      <c r="E56" s="252"/>
      <c r="F56" s="252"/>
      <c r="G56" s="252"/>
      <c r="H56" s="252"/>
      <c r="I56" s="252"/>
      <c r="J56" s="252"/>
      <c r="K56" s="252"/>
      <c r="L56" s="251"/>
    </row>
    <row r="57" spans="2:12" ht="12.75" hidden="1">
      <c r="B57" s="252"/>
      <c r="C57" s="252"/>
      <c r="D57" s="252"/>
      <c r="E57" s="252"/>
      <c r="F57" s="252"/>
      <c r="G57" s="252"/>
      <c r="H57" s="252"/>
      <c r="I57" s="252"/>
      <c r="J57" s="252"/>
      <c r="K57" s="252"/>
      <c r="L57" s="251"/>
    </row>
    <row r="58" spans="2:12" ht="12.75" hidden="1">
      <c r="B58" s="252"/>
      <c r="C58" s="252"/>
      <c r="D58" s="252"/>
      <c r="E58" s="252"/>
      <c r="F58" s="252"/>
      <c r="G58" s="252"/>
      <c r="H58" s="252"/>
      <c r="I58" s="252"/>
      <c r="J58" s="252"/>
      <c r="K58" s="252"/>
      <c r="L58" s="251"/>
    </row>
    <row r="59" spans="2:12" ht="13.5" customHeight="1" hidden="1">
      <c r="B59" s="305">
        <v>25</v>
      </c>
      <c r="C59" s="252"/>
      <c r="D59" s="252"/>
      <c r="E59" s="252"/>
      <c r="F59" s="252"/>
      <c r="G59" s="252"/>
      <c r="H59" s="252"/>
      <c r="I59" s="252"/>
      <c r="J59" s="252"/>
      <c r="K59" s="252"/>
      <c r="L59" s="251"/>
    </row>
    <row r="60" spans="2:12" ht="12.75" hidden="1">
      <c r="B60" s="305">
        <v>12.5</v>
      </c>
      <c r="C60" s="252"/>
      <c r="D60" s="252"/>
      <c r="E60" s="252"/>
      <c r="F60" s="252"/>
      <c r="G60" s="252"/>
      <c r="H60" s="252"/>
      <c r="I60" s="252"/>
      <c r="J60" s="252"/>
      <c r="K60" s="252"/>
      <c r="L60" s="251"/>
    </row>
    <row r="61" spans="1:12" s="305" customFormat="1" ht="15" hidden="1">
      <c r="A61" s="133"/>
      <c r="B61" s="306" t="s">
        <v>133</v>
      </c>
      <c r="C61" s="307" t="s">
        <v>134</v>
      </c>
      <c r="D61" s="307" t="s">
        <v>135</v>
      </c>
      <c r="E61" s="307" t="s">
        <v>136</v>
      </c>
      <c r="F61" s="307"/>
      <c r="G61" s="307" t="s">
        <v>137</v>
      </c>
      <c r="H61" s="307" t="s">
        <v>138</v>
      </c>
      <c r="I61" s="308" t="s">
        <v>140</v>
      </c>
      <c r="L61" s="133"/>
    </row>
    <row r="62" spans="3:4" ht="12.75" hidden="1">
      <c r="C62" s="309"/>
      <c r="D62" s="305"/>
    </row>
    <row r="63" spans="3:4" ht="12.75" hidden="1">
      <c r="C63" s="309"/>
      <c r="D63" s="305"/>
    </row>
    <row r="64" spans="3:4" ht="12.75" hidden="1">
      <c r="C64" s="309"/>
      <c r="D64" s="305"/>
    </row>
    <row r="65" spans="3:4" ht="12.75" hidden="1">
      <c r="C65" s="309"/>
      <c r="D65" s="305"/>
    </row>
    <row r="66" spans="3:4" ht="12.75" hidden="1">
      <c r="C66" s="309"/>
      <c r="D66" s="305"/>
    </row>
    <row r="67" spans="3:4" ht="12.75" hidden="1">
      <c r="C67" s="309"/>
      <c r="D67" s="305"/>
    </row>
    <row r="68" spans="3:4" ht="12.75" hidden="1">
      <c r="C68" s="309"/>
      <c r="D68" s="305"/>
    </row>
    <row r="69" spans="3:4" ht="12.75" hidden="1">
      <c r="C69" s="309"/>
      <c r="D69" s="305"/>
    </row>
    <row r="70" spans="3:4" ht="12.75" hidden="1">
      <c r="C70" s="309"/>
      <c r="D70" s="305"/>
    </row>
    <row r="71" spans="2:4" ht="12.75" hidden="1">
      <c r="B71" s="310"/>
      <c r="C71" s="309"/>
      <c r="D71" s="305"/>
    </row>
    <row r="72" spans="2:4" ht="12.75" hidden="1">
      <c r="B72" s="310"/>
      <c r="C72" s="309"/>
      <c r="D72" s="305"/>
    </row>
    <row r="73" spans="2:4" ht="12.75" hidden="1">
      <c r="B73" s="310"/>
      <c r="C73" s="309"/>
      <c r="D73" s="305"/>
    </row>
    <row r="74" spans="2:4" ht="12.75" hidden="1">
      <c r="B74" s="310"/>
      <c r="D74" s="305"/>
    </row>
    <row r="75" ht="12.75" hidden="1">
      <c r="B75" s="310"/>
    </row>
    <row r="76" ht="12.75" hidden="1">
      <c r="B76" s="310"/>
    </row>
    <row r="77" ht="12.75" hidden="1"/>
    <row r="78" ht="12.75" hidden="1"/>
    <row r="79" ht="12.75" hidden="1"/>
    <row r="80" ht="12.75" hidden="1"/>
    <row r="81" ht="12.75" hidden="1"/>
    <row r="82" ht="12.75" hidden="1"/>
  </sheetData>
  <sheetProtection password="D9BE" sheet="1" objects="1" scenarios="1"/>
  <mergeCells count="57">
    <mergeCell ref="B14:C14"/>
    <mergeCell ref="B19:C19"/>
    <mergeCell ref="B24:C24"/>
    <mergeCell ref="B28:C28"/>
    <mergeCell ref="B15:G15"/>
    <mergeCell ref="H45:J45"/>
    <mergeCell ref="B32:K32"/>
    <mergeCell ref="B30:G30"/>
    <mergeCell ref="B36:G36"/>
    <mergeCell ref="B35:G35"/>
    <mergeCell ref="H43:J44"/>
    <mergeCell ref="B34:G34"/>
    <mergeCell ref="B31:G31"/>
    <mergeCell ref="B33:C33"/>
    <mergeCell ref="B10:K10"/>
    <mergeCell ref="B11:K11"/>
    <mergeCell ref="B13:K13"/>
    <mergeCell ref="B29:G29"/>
    <mergeCell ref="B26:G26"/>
    <mergeCell ref="B27:K27"/>
    <mergeCell ref="B21:G21"/>
    <mergeCell ref="B20:G20"/>
    <mergeCell ref="B25:G25"/>
    <mergeCell ref="B18:K18"/>
    <mergeCell ref="J4:K4"/>
    <mergeCell ref="B5:E5"/>
    <mergeCell ref="G5:H5"/>
    <mergeCell ref="J5:K5"/>
    <mergeCell ref="B4:E4"/>
    <mergeCell ref="G4:H4"/>
    <mergeCell ref="G8:K8"/>
    <mergeCell ref="B9:E9"/>
    <mergeCell ref="G9:K9"/>
    <mergeCell ref="J7:K7"/>
    <mergeCell ref="B6:H6"/>
    <mergeCell ref="J6:K6"/>
    <mergeCell ref="B47:K47"/>
    <mergeCell ref="E48:K48"/>
    <mergeCell ref="B16:G16"/>
    <mergeCell ref="B17:G17"/>
    <mergeCell ref="B23:K23"/>
    <mergeCell ref="B22:G22"/>
    <mergeCell ref="B7:H7"/>
    <mergeCell ref="B8:E8"/>
    <mergeCell ref="B53:C53"/>
    <mergeCell ref="B54:C54"/>
    <mergeCell ref="E53:K53"/>
    <mergeCell ref="E54:K54"/>
    <mergeCell ref="E52:K52"/>
    <mergeCell ref="B52:C52"/>
    <mergeCell ref="E51:K51"/>
    <mergeCell ref="B48:C48"/>
    <mergeCell ref="B49:C49"/>
    <mergeCell ref="B51:C51"/>
    <mergeCell ref="B50:C50"/>
    <mergeCell ref="E50:K50"/>
    <mergeCell ref="E49:K49"/>
  </mergeCells>
  <dataValidations count="16">
    <dataValidation type="list" allowBlank="1" showInputMessage="1" showErrorMessage="1" prompt="Describa y específique, en su caso, el tipo de acción corrrectiva o e mejora del desempeño que considere necesario o adecuado.&#10;Estas accciones pueden incluir:" sqref="C61:IV61">
      <formula1>$B$61:$J$61</formula1>
    </dataValidation>
    <dataValidation type="list" allowBlank="1" showInputMessage="1" showErrorMessage="1" prompt="Describa y específique, en su caso, el tipo de acción correctiva o de mejora del desempeño que considere necesario o adecuado.&#10;Estas acciones pueden incluir:" sqref="B48:C54">
      <formula1>$B$61:$J$61</formula1>
    </dataValidation>
    <dataValidation type="custom" allowBlank="1" showInputMessage="1" showErrorMessage="1" error="Elije una sola opción, en los parámetros" sqref="H34:K34">
      <formula1>eapautoda12</formula1>
    </dataValidation>
    <dataValidation type="custom" allowBlank="1" showInputMessage="1" showErrorMessage="1" error="Elije una sola opción, en los parámetros" sqref="H35:K35">
      <formula1>eapautoda13</formula1>
    </dataValidation>
    <dataValidation type="custom" allowBlank="1" showInputMessage="1" showErrorMessage="1" error="Elije una sola opción, en los parámetros" sqref="H36:K36">
      <formula1>eapautoda14</formula1>
    </dataValidation>
    <dataValidation type="custom" allowBlank="1" showInputMessage="1" showErrorMessage="1" error="Elije una sola opción, en los parámetros" sqref="H29:K29">
      <formula1>eapautoda9</formula1>
    </dataValidation>
    <dataValidation type="custom" allowBlank="1" showInputMessage="1" showErrorMessage="1" error="Elije una sola opción, en los parámetros" sqref="H30:K30">
      <formula1>eapautoda10</formula1>
    </dataValidation>
    <dataValidation type="custom" allowBlank="1" showInputMessage="1" showErrorMessage="1" error="Elije una sola opción, en los parámetros" sqref="H31:K31">
      <formula1>eapautoda11</formula1>
    </dataValidation>
    <dataValidation type="custom" allowBlank="1" showInputMessage="1" showErrorMessage="1" error="Elije una sola opción, en los parámetros" sqref="H25:K25">
      <formula1>eapautoda7</formula1>
    </dataValidation>
    <dataValidation type="custom" allowBlank="1" showInputMessage="1" showErrorMessage="1" error="Elije una sola opción, en los parámetros" sqref="H26:K26">
      <formula1>eapautoda8</formula1>
    </dataValidation>
    <dataValidation type="custom" allowBlank="1" showInputMessage="1" showErrorMessage="1" error="Elije una sola opción, en los parámetros" sqref="H20:K20">
      <formula1>eapautoda4</formula1>
    </dataValidation>
    <dataValidation type="custom" allowBlank="1" showInputMessage="1" showErrorMessage="1" error="Elije una sola opción, en los parámetros" sqref="H21:K21">
      <formula1>eapautoda5</formula1>
    </dataValidation>
    <dataValidation type="custom" allowBlank="1" showInputMessage="1" showErrorMessage="1" error="Elije una sola opción, en los parámetros" sqref="H22:K22">
      <formula1>eapautoda6</formula1>
    </dataValidation>
    <dataValidation type="custom" allowBlank="1" showInputMessage="1" showErrorMessage="1" error="Elije una sola opción, en los parámetros" sqref="H15:K15">
      <formula1>eapautoda1</formula1>
    </dataValidation>
    <dataValidation type="custom" allowBlank="1" showInputMessage="1" showErrorMessage="1" error="Elije una sola opción, en los parámetros" sqref="H16:K16">
      <formula1>eapautoda2</formula1>
    </dataValidation>
    <dataValidation type="custom" allowBlank="1" showInputMessage="1" showErrorMessage="1" error="Elije una sola opción, en los parámetros" sqref="H17:K17">
      <formula1>eapautoda3</formula1>
    </dataValidation>
  </dataValidations>
  <printOptions horizontalCentered="1" verticalCentered="1"/>
  <pageMargins left="0.15748031496062992" right="0.15748031496062992" top="0.41" bottom="2.08" header="0.15748031496062992" footer="0"/>
  <pageSetup fitToHeight="1" fitToWidth="1" horizontalDpi="600" verticalDpi="600" orientation="portrait" scale="5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11">
    <pageSetUpPr fitToPage="1"/>
  </sheetPr>
  <dimension ref="A1:L55"/>
  <sheetViews>
    <sheetView showGridLines="0" zoomScale="85" zoomScaleNormal="85" zoomScaleSheetLayoutView="50" workbookViewId="0" topLeftCell="A1">
      <selection activeCell="A1" sqref="A1"/>
    </sheetView>
  </sheetViews>
  <sheetFormatPr defaultColWidth="11.421875" defaultRowHeight="12.75" zeroHeight="1"/>
  <cols>
    <col min="1" max="1" width="1.7109375" style="127" customWidth="1"/>
    <col min="2" max="2" width="19.28125" style="127" customWidth="1"/>
    <col min="3" max="3" width="23.00390625" style="127" customWidth="1"/>
    <col min="4" max="4" width="15.421875" style="127" customWidth="1"/>
    <col min="5" max="5" width="19.28125" style="127" customWidth="1"/>
    <col min="6" max="6" width="11.140625" style="127" customWidth="1"/>
    <col min="7" max="7" width="9.8515625" style="127" customWidth="1"/>
    <col min="8" max="8" width="13.57421875" style="127" customWidth="1"/>
    <col min="9" max="9" width="13.28125" style="127" customWidth="1"/>
    <col min="10" max="10" width="16.140625" style="127" customWidth="1"/>
    <col min="11" max="11" width="20.140625" style="127" customWidth="1"/>
    <col min="12" max="12" width="1.7109375" style="127" customWidth="1"/>
    <col min="13" max="255" width="11.421875" style="127" hidden="1" customWidth="1"/>
    <col min="256" max="16384" width="7.8515625" style="127" hidden="1" customWidth="1"/>
  </cols>
  <sheetData>
    <row r="1" spans="1:12" s="43" customFormat="1" ht="53.25" customHeight="1">
      <c r="A1" s="127"/>
      <c r="B1" s="73" t="s">
        <v>384</v>
      </c>
      <c r="C1" s="69"/>
      <c r="D1" s="69"/>
      <c r="E1" s="69"/>
      <c r="F1" s="69"/>
      <c r="G1" s="69"/>
      <c r="H1" s="69"/>
      <c r="I1" s="69"/>
      <c r="J1" s="69"/>
      <c r="K1" s="70"/>
      <c r="L1" s="127"/>
    </row>
    <row r="2" spans="1:12" s="43" customFormat="1" ht="2.25" customHeight="1">
      <c r="A2" s="127"/>
      <c r="B2" s="253"/>
      <c r="C2" s="253"/>
      <c r="D2" s="253"/>
      <c r="E2" s="253"/>
      <c r="F2" s="253"/>
      <c r="G2" s="253"/>
      <c r="H2" s="253"/>
      <c r="I2" s="253"/>
      <c r="J2" s="253"/>
      <c r="K2" s="254"/>
      <c r="L2" s="127"/>
    </row>
    <row r="3" spans="1:12" s="43" customFormat="1" ht="24.75" customHeight="1">
      <c r="A3" s="127"/>
      <c r="B3" s="674">
        <f>'vcai-DESARROLLO'!B3</f>
        <v>0</v>
      </c>
      <c r="C3" s="675"/>
      <c r="D3" s="675"/>
      <c r="E3" s="675"/>
      <c r="F3" s="336"/>
      <c r="G3" s="676">
        <f>'vcai-DESARROLLO'!G3</f>
        <v>0</v>
      </c>
      <c r="H3" s="676"/>
      <c r="I3" s="361"/>
      <c r="J3" s="675">
        <f>'vcai-DESARROLLO'!J3</f>
        <v>0</v>
      </c>
      <c r="K3" s="677"/>
      <c r="L3" s="127"/>
    </row>
    <row r="4" spans="1:12" s="43" customFormat="1" ht="9.75" customHeight="1">
      <c r="A4" s="127"/>
      <c r="B4" s="607" t="str">
        <f>'vcai-DESARROLLO'!B4</f>
        <v>NOMBRE DEL EVALUADO</v>
      </c>
      <c r="C4" s="608"/>
      <c r="D4" s="608"/>
      <c r="E4" s="608"/>
      <c r="F4" s="338"/>
      <c r="G4" s="608" t="str">
        <f>'vcai-DESARROLLO'!G4</f>
        <v>RFC </v>
      </c>
      <c r="H4" s="608"/>
      <c r="I4" s="362"/>
      <c r="J4" s="608" t="str">
        <f>'vcai-DESARROLLO'!J4</f>
        <v>CURP  </v>
      </c>
      <c r="K4" s="825"/>
      <c r="L4" s="127"/>
    </row>
    <row r="5" spans="1:12" s="43" customFormat="1" ht="24.75" customHeight="1">
      <c r="A5" s="127"/>
      <c r="B5" s="593">
        <f>'vcai-DESARROLLO'!B5</f>
        <v>0</v>
      </c>
      <c r="C5" s="594"/>
      <c r="D5" s="594"/>
      <c r="E5" s="594"/>
      <c r="F5" s="594"/>
      <c r="G5" s="594"/>
      <c r="H5" s="594"/>
      <c r="I5" s="362"/>
      <c r="J5" s="687">
        <f>'vcai-DESARROLLO'!J5</f>
        <v>0</v>
      </c>
      <c r="K5" s="688"/>
      <c r="L5" s="127"/>
    </row>
    <row r="6" spans="1:12" s="43" customFormat="1" ht="9.75" customHeight="1">
      <c r="A6" s="127"/>
      <c r="B6" s="607" t="str">
        <f>'vcai-DESARROLLO'!B6</f>
        <v>DENOMINACIÓN DEL PUESTO</v>
      </c>
      <c r="C6" s="608"/>
      <c r="D6" s="608"/>
      <c r="E6" s="608"/>
      <c r="F6" s="608"/>
      <c r="G6" s="608"/>
      <c r="H6" s="608"/>
      <c r="I6" s="362"/>
      <c r="J6" s="608" t="str">
        <f>'vcai-DESARROLLO'!J6</f>
        <v>No.de RUSP</v>
      </c>
      <c r="K6" s="825"/>
      <c r="L6" s="127"/>
    </row>
    <row r="7" spans="1:12" s="43" customFormat="1" ht="24.75" customHeight="1">
      <c r="A7" s="127"/>
      <c r="B7" s="593">
        <f>'vcai-DESARROLLO'!B7</f>
        <v>0</v>
      </c>
      <c r="C7" s="594"/>
      <c r="D7" s="594"/>
      <c r="E7" s="594"/>
      <c r="F7" s="340"/>
      <c r="G7" s="594">
        <f>'vcai-DESARROLLO'!G7</f>
        <v>0</v>
      </c>
      <c r="H7" s="594"/>
      <c r="I7" s="594"/>
      <c r="J7" s="594"/>
      <c r="K7" s="595"/>
      <c r="L7" s="127"/>
    </row>
    <row r="8" spans="1:12" s="43" customFormat="1" ht="9.75" customHeight="1">
      <c r="A8" s="127"/>
      <c r="B8" s="678" t="str">
        <f>'vcai-DESARROLLO'!B8</f>
        <v>NOMBRE DE LA DEPENDENCIA U ÓRGANO ADMINISTRATIVO DESCONCENTRADO</v>
      </c>
      <c r="C8" s="636"/>
      <c r="D8" s="636"/>
      <c r="E8" s="636"/>
      <c r="F8" s="363"/>
      <c r="G8" s="636" t="str">
        <f>'vcai-DESARROLLO'!G8</f>
        <v>CLAVE Y NOMBRE DE LA UNIDAD ADMINISTRATIVA RESPONSABLE</v>
      </c>
      <c r="H8" s="636"/>
      <c r="I8" s="636"/>
      <c r="J8" s="636"/>
      <c r="K8" s="637"/>
      <c r="L8" s="127"/>
    </row>
    <row r="9" spans="1:12" s="43" customFormat="1" ht="24.75" customHeight="1">
      <c r="A9" s="127"/>
      <c r="B9" s="796">
        <f>'vcai-DESARROLLO'!B9</f>
        <v>0</v>
      </c>
      <c r="C9" s="797"/>
      <c r="D9" s="797"/>
      <c r="E9" s="797"/>
      <c r="F9" s="797"/>
      <c r="G9" s="797"/>
      <c r="H9" s="797"/>
      <c r="I9" s="797"/>
      <c r="J9" s="797"/>
      <c r="K9" s="798"/>
      <c r="L9" s="127"/>
    </row>
    <row r="10" spans="1:12" s="43" customFormat="1" ht="9.75" customHeight="1">
      <c r="A10" s="127"/>
      <c r="B10" s="619" t="str">
        <f>'vcai-DESARROLLO'!B10</f>
        <v>LUGAR y FECHA DE LA APLICACIÓN</v>
      </c>
      <c r="C10" s="620"/>
      <c r="D10" s="620"/>
      <c r="E10" s="620"/>
      <c r="F10" s="620"/>
      <c r="G10" s="620"/>
      <c r="H10" s="620"/>
      <c r="I10" s="620"/>
      <c r="J10" s="620"/>
      <c r="K10" s="621"/>
      <c r="L10" s="127"/>
    </row>
    <row r="11" spans="1:12" s="43" customFormat="1" ht="2.25" customHeight="1">
      <c r="A11" s="127"/>
      <c r="B11" s="236"/>
      <c r="C11" s="179"/>
      <c r="D11" s="179"/>
      <c r="E11" s="179"/>
      <c r="F11" s="179"/>
      <c r="G11" s="179"/>
      <c r="H11" s="179"/>
      <c r="I11" s="179"/>
      <c r="J11" s="179"/>
      <c r="K11" s="236"/>
      <c r="L11" s="127"/>
    </row>
    <row r="12" spans="1:12" s="43" customFormat="1" ht="29.25" customHeight="1">
      <c r="A12" s="127"/>
      <c r="B12" s="73" t="s">
        <v>96</v>
      </c>
      <c r="C12" s="74"/>
      <c r="D12" s="74"/>
      <c r="E12" s="74"/>
      <c r="F12" s="74"/>
      <c r="G12" s="74"/>
      <c r="H12" s="74"/>
      <c r="I12" s="75"/>
      <c r="J12" s="72" t="s">
        <v>338</v>
      </c>
      <c r="K12" s="76"/>
      <c r="L12" s="127"/>
    </row>
    <row r="13" spans="1:12" s="43" customFormat="1" ht="39.75" customHeight="1">
      <c r="A13" s="127"/>
      <c r="B13" s="840" t="s">
        <v>350</v>
      </c>
      <c r="C13" s="841"/>
      <c r="D13" s="841"/>
      <c r="E13" s="841"/>
      <c r="F13" s="841"/>
      <c r="G13" s="841"/>
      <c r="H13" s="841"/>
      <c r="I13" s="842"/>
      <c r="J13" s="843"/>
      <c r="K13" s="844"/>
      <c r="L13" s="127"/>
    </row>
    <row r="14" spans="1:12" s="43" customFormat="1" ht="19.5" customHeight="1">
      <c r="A14" s="127"/>
      <c r="B14" s="840" t="s">
        <v>332</v>
      </c>
      <c r="C14" s="841"/>
      <c r="D14" s="841"/>
      <c r="E14" s="841"/>
      <c r="F14" s="841"/>
      <c r="G14" s="841"/>
      <c r="H14" s="841"/>
      <c r="I14" s="842"/>
      <c r="J14" s="845"/>
      <c r="K14" s="846"/>
      <c r="L14" s="127"/>
    </row>
    <row r="15" spans="1:12" s="43" customFormat="1" ht="39.75" customHeight="1">
      <c r="A15" s="127"/>
      <c r="B15" s="840" t="s">
        <v>371</v>
      </c>
      <c r="C15" s="841"/>
      <c r="D15" s="841"/>
      <c r="E15" s="841"/>
      <c r="F15" s="841"/>
      <c r="G15" s="841"/>
      <c r="H15" s="841"/>
      <c r="I15" s="842"/>
      <c r="J15" s="845"/>
      <c r="K15" s="846"/>
      <c r="L15" s="127"/>
    </row>
    <row r="16" spans="1:12" s="43" customFormat="1" ht="39.75" customHeight="1">
      <c r="A16" s="127"/>
      <c r="B16" s="840" t="s">
        <v>372</v>
      </c>
      <c r="C16" s="841"/>
      <c r="D16" s="841"/>
      <c r="E16" s="841"/>
      <c r="F16" s="841"/>
      <c r="G16" s="841"/>
      <c r="H16" s="841"/>
      <c r="I16" s="842"/>
      <c r="J16" s="845"/>
      <c r="K16" s="846"/>
      <c r="L16" s="127"/>
    </row>
    <row r="17" spans="1:12" s="43" customFormat="1" ht="19.5" customHeight="1">
      <c r="A17" s="127"/>
      <c r="B17" s="840" t="s">
        <v>333</v>
      </c>
      <c r="C17" s="841"/>
      <c r="D17" s="841"/>
      <c r="E17" s="841"/>
      <c r="F17" s="841"/>
      <c r="G17" s="841"/>
      <c r="H17" s="841"/>
      <c r="I17" s="842"/>
      <c r="J17" s="845"/>
      <c r="K17" s="846"/>
      <c r="L17" s="127"/>
    </row>
    <row r="18" spans="1:12" s="43" customFormat="1" ht="19.5" customHeight="1">
      <c r="A18" s="127"/>
      <c r="B18" s="840" t="s">
        <v>334</v>
      </c>
      <c r="C18" s="841"/>
      <c r="D18" s="841"/>
      <c r="E18" s="841"/>
      <c r="F18" s="841"/>
      <c r="G18" s="841"/>
      <c r="H18" s="841"/>
      <c r="I18" s="842"/>
      <c r="J18" s="845"/>
      <c r="K18" s="846"/>
      <c r="L18" s="127"/>
    </row>
    <row r="19" spans="1:12" s="43" customFormat="1" ht="33" customHeight="1">
      <c r="A19" s="127"/>
      <c r="B19" s="847" t="s">
        <v>373</v>
      </c>
      <c r="C19" s="848"/>
      <c r="D19" s="848"/>
      <c r="E19" s="848"/>
      <c r="F19" s="848"/>
      <c r="G19" s="848"/>
      <c r="H19" s="848"/>
      <c r="I19" s="849"/>
      <c r="J19" s="850"/>
      <c r="K19" s="843"/>
      <c r="L19" s="127"/>
    </row>
    <row r="20" spans="1:12" s="43" customFormat="1" ht="3" customHeight="1">
      <c r="A20" s="127"/>
      <c r="B20" s="186"/>
      <c r="C20" s="163"/>
      <c r="D20" s="163"/>
      <c r="E20" s="163"/>
      <c r="F20" s="163"/>
      <c r="G20" s="163"/>
      <c r="H20" s="163"/>
      <c r="I20" s="163"/>
      <c r="J20" s="163"/>
      <c r="K20" s="186"/>
      <c r="L20" s="127"/>
    </row>
    <row r="21" spans="1:12" s="43" customFormat="1" ht="28.5" customHeight="1">
      <c r="A21" s="127"/>
      <c r="B21" s="73" t="s">
        <v>97</v>
      </c>
      <c r="C21" s="74"/>
      <c r="D21" s="74"/>
      <c r="E21" s="74"/>
      <c r="F21" s="74"/>
      <c r="G21" s="74"/>
      <c r="H21" s="74"/>
      <c r="I21" s="74"/>
      <c r="J21" s="74"/>
      <c r="K21" s="75"/>
      <c r="L21" s="127"/>
    </row>
    <row r="22" spans="1:12" s="43" customFormat="1" ht="26.25" customHeight="1">
      <c r="A22" s="127"/>
      <c r="B22" s="831" t="s">
        <v>98</v>
      </c>
      <c r="C22" s="832"/>
      <c r="D22" s="832"/>
      <c r="E22" s="832"/>
      <c r="F22" s="832"/>
      <c r="G22" s="832"/>
      <c r="H22" s="77" t="s">
        <v>99</v>
      </c>
      <c r="I22" s="77"/>
      <c r="J22" s="77"/>
      <c r="K22" s="835" t="s">
        <v>100</v>
      </c>
      <c r="L22" s="127"/>
    </row>
    <row r="23" spans="1:12" s="43" customFormat="1" ht="36.75" customHeight="1">
      <c r="A23" s="127"/>
      <c r="B23" s="833"/>
      <c r="C23" s="834"/>
      <c r="D23" s="834"/>
      <c r="E23" s="834"/>
      <c r="F23" s="834"/>
      <c r="G23" s="834"/>
      <c r="H23" s="81" t="s">
        <v>304</v>
      </c>
      <c r="I23" s="81" t="s">
        <v>78</v>
      </c>
      <c r="J23" s="81" t="s">
        <v>370</v>
      </c>
      <c r="K23" s="836"/>
      <c r="L23" s="127"/>
    </row>
    <row r="24" spans="1:12" s="43" customFormat="1" ht="27" customHeight="1">
      <c r="A24" s="127"/>
      <c r="B24" s="644" t="s">
        <v>101</v>
      </c>
      <c r="C24" s="644"/>
      <c r="D24" s="644"/>
      <c r="E24" s="644"/>
      <c r="F24" s="644"/>
      <c r="G24" s="644"/>
      <c r="H24" s="8"/>
      <c r="I24" s="8"/>
      <c r="J24" s="8"/>
      <c r="K24" s="364" t="str">
        <f>'tablas de calculo'!AY1</f>
        <v>   </v>
      </c>
      <c r="L24" s="127"/>
    </row>
    <row r="25" spans="1:12" s="43" customFormat="1" ht="27" customHeight="1">
      <c r="A25" s="127"/>
      <c r="B25" s="644" t="s">
        <v>102</v>
      </c>
      <c r="C25" s="644"/>
      <c r="D25" s="644"/>
      <c r="E25" s="644"/>
      <c r="F25" s="644"/>
      <c r="G25" s="644"/>
      <c r="H25" s="8"/>
      <c r="I25" s="8"/>
      <c r="J25" s="8"/>
      <c r="K25" s="364" t="str">
        <f>'tablas de calculo'!AY2</f>
        <v>   </v>
      </c>
      <c r="L25" s="127"/>
    </row>
    <row r="26" spans="1:12" s="43" customFormat="1" ht="27" customHeight="1">
      <c r="A26" s="127"/>
      <c r="B26" s="644" t="s">
        <v>103</v>
      </c>
      <c r="C26" s="644"/>
      <c r="D26" s="644"/>
      <c r="E26" s="644"/>
      <c r="F26" s="644"/>
      <c r="G26" s="644"/>
      <c r="H26" s="8"/>
      <c r="I26" s="8"/>
      <c r="J26" s="8"/>
      <c r="K26" s="364" t="str">
        <f>'tablas de calculo'!AY3</f>
        <v>   </v>
      </c>
      <c r="L26" s="127"/>
    </row>
    <row r="27" spans="1:12" s="43" customFormat="1" ht="27" customHeight="1">
      <c r="A27" s="127"/>
      <c r="B27" s="644" t="s">
        <v>104</v>
      </c>
      <c r="C27" s="644"/>
      <c r="D27" s="644"/>
      <c r="E27" s="644"/>
      <c r="F27" s="644"/>
      <c r="G27" s="644"/>
      <c r="H27" s="8"/>
      <c r="I27" s="8"/>
      <c r="J27" s="8"/>
      <c r="K27" s="364" t="str">
        <f>'tablas de calculo'!AY4</f>
        <v>   </v>
      </c>
      <c r="L27" s="127"/>
    </row>
    <row r="28" spans="1:12" s="43" customFormat="1" ht="27" customHeight="1">
      <c r="A28" s="127"/>
      <c r="B28" s="644" t="s">
        <v>105</v>
      </c>
      <c r="C28" s="644"/>
      <c r="D28" s="644"/>
      <c r="E28" s="644"/>
      <c r="F28" s="644"/>
      <c r="G28" s="644"/>
      <c r="H28" s="8"/>
      <c r="I28" s="8"/>
      <c r="J28" s="8"/>
      <c r="K28" s="364" t="str">
        <f>'tablas de calculo'!AY5</f>
        <v>   </v>
      </c>
      <c r="L28" s="127"/>
    </row>
    <row r="29" spans="1:12" s="43" customFormat="1" ht="27" customHeight="1">
      <c r="A29" s="127"/>
      <c r="B29" s="644" t="s">
        <v>106</v>
      </c>
      <c r="C29" s="644"/>
      <c r="D29" s="644"/>
      <c r="E29" s="644"/>
      <c r="F29" s="644"/>
      <c r="G29" s="644"/>
      <c r="H29" s="8"/>
      <c r="I29" s="8"/>
      <c r="J29" s="8"/>
      <c r="K29" s="364" t="str">
        <f>'tablas de calculo'!AY6</f>
        <v>   </v>
      </c>
      <c r="L29" s="127"/>
    </row>
    <row r="30" spans="1:12" s="43" customFormat="1" ht="27" customHeight="1">
      <c r="A30" s="127"/>
      <c r="B30" s="644" t="s">
        <v>107</v>
      </c>
      <c r="C30" s="644"/>
      <c r="D30" s="644"/>
      <c r="E30" s="644"/>
      <c r="F30" s="644"/>
      <c r="G30" s="644"/>
      <c r="H30" s="8"/>
      <c r="I30" s="8"/>
      <c r="J30" s="8"/>
      <c r="K30" s="364" t="str">
        <f>'tablas de calculo'!AY7</f>
        <v>   </v>
      </c>
      <c r="L30" s="127"/>
    </row>
    <row r="31" spans="1:12" s="43" customFormat="1" ht="27" customHeight="1">
      <c r="A31" s="127"/>
      <c r="B31" s="644" t="s">
        <v>108</v>
      </c>
      <c r="C31" s="644"/>
      <c r="D31" s="644"/>
      <c r="E31" s="644"/>
      <c r="F31" s="644"/>
      <c r="G31" s="644"/>
      <c r="H31" s="8"/>
      <c r="I31" s="8"/>
      <c r="J31" s="8"/>
      <c r="K31" s="364" t="str">
        <f>'tablas de calculo'!AY8</f>
        <v>   </v>
      </c>
      <c r="L31" s="127"/>
    </row>
    <row r="32" spans="1:12" s="43" customFormat="1" ht="27" customHeight="1">
      <c r="A32" s="127"/>
      <c r="B32" s="644" t="s">
        <v>109</v>
      </c>
      <c r="C32" s="644"/>
      <c r="D32" s="644"/>
      <c r="E32" s="644"/>
      <c r="F32" s="644"/>
      <c r="G32" s="644"/>
      <c r="H32" s="8"/>
      <c r="I32" s="8"/>
      <c r="J32" s="8"/>
      <c r="K32" s="364" t="str">
        <f>'tablas de calculo'!AY9</f>
        <v>   </v>
      </c>
      <c r="L32" s="127"/>
    </row>
    <row r="33" spans="1:12" s="43" customFormat="1" ht="27" customHeight="1">
      <c r="A33" s="127"/>
      <c r="B33" s="644" t="s">
        <v>110</v>
      </c>
      <c r="C33" s="644"/>
      <c r="D33" s="644"/>
      <c r="E33" s="644"/>
      <c r="F33" s="644"/>
      <c r="G33" s="644"/>
      <c r="H33" s="8"/>
      <c r="I33" s="8"/>
      <c r="J33" s="8"/>
      <c r="K33" s="364" t="str">
        <f>'tablas de calculo'!AY10</f>
        <v>   </v>
      </c>
      <c r="L33" s="127"/>
    </row>
    <row r="34" spans="1:12" s="43" customFormat="1" ht="27" customHeight="1">
      <c r="A34" s="127"/>
      <c r="B34" s="644" t="s">
        <v>111</v>
      </c>
      <c r="C34" s="644"/>
      <c r="D34" s="644"/>
      <c r="E34" s="644"/>
      <c r="F34" s="644"/>
      <c r="G34" s="644"/>
      <c r="H34" s="8"/>
      <c r="I34" s="8"/>
      <c r="J34" s="8"/>
      <c r="K34" s="364" t="str">
        <f>'tablas de calculo'!AY11</f>
        <v>   </v>
      </c>
      <c r="L34" s="127"/>
    </row>
    <row r="35" spans="1:12" s="43" customFormat="1" ht="27" customHeight="1">
      <c r="A35" s="127"/>
      <c r="B35" s="644" t="s">
        <v>112</v>
      </c>
      <c r="C35" s="644"/>
      <c r="D35" s="644"/>
      <c r="E35" s="644"/>
      <c r="F35" s="644"/>
      <c r="G35" s="644"/>
      <c r="H35" s="8"/>
      <c r="I35" s="8"/>
      <c r="J35" s="8"/>
      <c r="K35" s="364" t="str">
        <f>'tablas de calculo'!AY12</f>
        <v>   </v>
      </c>
      <c r="L35" s="127"/>
    </row>
    <row r="36" spans="1:12" s="43" customFormat="1" ht="27" customHeight="1">
      <c r="A36" s="127"/>
      <c r="B36" s="644" t="s">
        <v>113</v>
      </c>
      <c r="C36" s="644"/>
      <c r="D36" s="644"/>
      <c r="E36" s="644"/>
      <c r="F36" s="644"/>
      <c r="G36" s="644"/>
      <c r="H36" s="8"/>
      <c r="I36" s="8"/>
      <c r="J36" s="8"/>
      <c r="K36" s="364" t="str">
        <f>'tablas de calculo'!AY13</f>
        <v>   </v>
      </c>
      <c r="L36" s="127"/>
    </row>
    <row r="37" spans="1:12" s="43" customFormat="1" ht="58.5" customHeight="1">
      <c r="A37" s="330"/>
      <c r="B37" s="322"/>
      <c r="C37" s="323"/>
      <c r="D37" s="324"/>
      <c r="E37" s="324"/>
      <c r="F37" s="826" t="s">
        <v>114</v>
      </c>
      <c r="G37" s="826"/>
      <c r="H37" s="826"/>
      <c r="I37" s="826"/>
      <c r="J37" s="827"/>
      <c r="K37" s="269" t="str">
        <f>'tablas de calculo'!AZ14</f>
        <v>Verifica el 1° requisito</v>
      </c>
      <c r="L37" s="329"/>
    </row>
    <row r="38" spans="1:12" s="319" customFormat="1" ht="3" customHeight="1">
      <c r="A38" s="179"/>
      <c r="D38" s="320"/>
      <c r="E38" s="320"/>
      <c r="F38" s="321"/>
      <c r="G38" s="321"/>
      <c r="H38" s="321"/>
      <c r="I38" s="321"/>
      <c r="J38" s="321"/>
      <c r="K38" s="328"/>
      <c r="L38" s="179"/>
    </row>
    <row r="39" spans="1:12" s="43" customFormat="1" ht="30" customHeight="1">
      <c r="A39" s="330"/>
      <c r="B39" s="325" t="s">
        <v>185</v>
      </c>
      <c r="C39" s="326"/>
      <c r="D39" s="326"/>
      <c r="E39" s="326"/>
      <c r="F39" s="327"/>
      <c r="G39" s="931" t="s">
        <v>388</v>
      </c>
      <c r="H39" s="326"/>
      <c r="I39" s="326"/>
      <c r="J39" s="326"/>
      <c r="K39" s="327"/>
      <c r="L39" s="329"/>
    </row>
    <row r="40" spans="1:12" s="43" customFormat="1" ht="46.5" customHeight="1">
      <c r="A40" s="127"/>
      <c r="B40" s="674">
        <f>'ACT.EXT.'!B29</f>
        <v>0</v>
      </c>
      <c r="C40" s="675"/>
      <c r="D40" s="675"/>
      <c r="E40" s="675"/>
      <c r="F40" s="677"/>
      <c r="G40" s="650"/>
      <c r="H40" s="651"/>
      <c r="I40" s="651"/>
      <c r="J40" s="651"/>
      <c r="K40" s="652"/>
      <c r="L40" s="127"/>
    </row>
    <row r="41" spans="1:12" s="43" customFormat="1" ht="12" customHeight="1">
      <c r="A41" s="127"/>
      <c r="B41" s="599" t="str">
        <f>'ACT.EXT.'!B30</f>
        <v>Nombre</v>
      </c>
      <c r="C41" s="600"/>
      <c r="D41" s="600"/>
      <c r="E41" s="600"/>
      <c r="F41" s="601"/>
      <c r="G41" s="828" t="str">
        <f>'ACT.EXT.'!G30</f>
        <v>Nombre</v>
      </c>
      <c r="H41" s="829"/>
      <c r="I41" s="829"/>
      <c r="J41" s="829"/>
      <c r="K41" s="830"/>
      <c r="L41" s="127"/>
    </row>
    <row r="42" spans="1:12" s="43" customFormat="1" ht="42" customHeight="1">
      <c r="A42" s="127"/>
      <c r="B42" s="593">
        <f>'ACT.EXT.'!B31</f>
        <v>0</v>
      </c>
      <c r="C42" s="594"/>
      <c r="D42" s="594"/>
      <c r="E42" s="594"/>
      <c r="F42" s="595"/>
      <c r="G42" s="596"/>
      <c r="H42" s="597"/>
      <c r="I42" s="597"/>
      <c r="J42" s="597"/>
      <c r="K42" s="598"/>
      <c r="L42" s="127"/>
    </row>
    <row r="43" spans="1:12" s="43" customFormat="1" ht="12" customHeight="1">
      <c r="A43" s="127"/>
      <c r="B43" s="851" t="str">
        <f>'ACT.EXT.'!B32</f>
        <v>Puesto</v>
      </c>
      <c r="C43" s="852"/>
      <c r="D43" s="852"/>
      <c r="E43" s="852"/>
      <c r="F43" s="853"/>
      <c r="G43" s="854" t="str">
        <f>'ACT.EXT.'!G32</f>
        <v>Puesto</v>
      </c>
      <c r="H43" s="855"/>
      <c r="I43" s="855"/>
      <c r="J43" s="855"/>
      <c r="K43" s="856"/>
      <c r="L43" s="127"/>
    </row>
    <row r="44" spans="1:12" s="43" customFormat="1" ht="42" customHeight="1">
      <c r="A44" s="127"/>
      <c r="B44" s="582"/>
      <c r="C44" s="583"/>
      <c r="D44" s="583"/>
      <c r="E44" s="583"/>
      <c r="F44" s="584"/>
      <c r="G44" s="97"/>
      <c r="H44" s="585"/>
      <c r="I44" s="585"/>
      <c r="J44" s="585"/>
      <c r="K44" s="586"/>
      <c r="L44" s="127"/>
    </row>
    <row r="45" spans="1:12" s="43" customFormat="1" ht="12" customHeight="1">
      <c r="A45" s="127"/>
      <c r="B45" s="857" t="str">
        <f>'ACT.EXT.'!B34</f>
        <v>Firma</v>
      </c>
      <c r="C45" s="858"/>
      <c r="D45" s="858"/>
      <c r="E45" s="858"/>
      <c r="F45" s="859"/>
      <c r="G45" s="860" t="str">
        <f>'ACT.EXT.'!G34</f>
        <v>Firma</v>
      </c>
      <c r="H45" s="861"/>
      <c r="I45" s="861"/>
      <c r="J45" s="861"/>
      <c r="K45" s="862"/>
      <c r="L45" s="127"/>
    </row>
    <row r="46" spans="1:12" s="43" customFormat="1" ht="3" customHeight="1">
      <c r="A46" s="127"/>
      <c r="B46" s="316"/>
      <c r="C46" s="316"/>
      <c r="D46" s="316"/>
      <c r="E46" s="316"/>
      <c r="F46" s="316"/>
      <c r="G46" s="317"/>
      <c r="H46" s="317"/>
      <c r="I46" s="317"/>
      <c r="J46" s="317"/>
      <c r="K46" s="317"/>
      <c r="L46" s="127"/>
    </row>
    <row r="47" spans="1:12" s="43" customFormat="1" ht="16.5" customHeight="1">
      <c r="A47" s="127"/>
      <c r="B47" s="670" t="s">
        <v>184</v>
      </c>
      <c r="C47" s="763"/>
      <c r="D47" s="763"/>
      <c r="E47" s="763"/>
      <c r="F47" s="763"/>
      <c r="G47" s="763"/>
      <c r="H47" s="763"/>
      <c r="I47" s="763"/>
      <c r="J47" s="763"/>
      <c r="K47" s="625"/>
      <c r="L47" s="127"/>
    </row>
    <row r="48" spans="1:12" s="43" customFormat="1" ht="25.5" customHeight="1">
      <c r="A48" s="127"/>
      <c r="B48" s="837"/>
      <c r="C48" s="838"/>
      <c r="D48" s="838"/>
      <c r="E48" s="838"/>
      <c r="F48" s="838"/>
      <c r="G48" s="838"/>
      <c r="H48" s="838"/>
      <c r="I48" s="838"/>
      <c r="J48" s="838"/>
      <c r="K48" s="839"/>
      <c r="L48" s="127"/>
    </row>
    <row r="49" spans="1:12" s="43" customFormat="1" ht="25.5" customHeight="1">
      <c r="A49" s="127"/>
      <c r="B49" s="837"/>
      <c r="C49" s="838"/>
      <c r="D49" s="838"/>
      <c r="E49" s="838"/>
      <c r="F49" s="838"/>
      <c r="G49" s="838"/>
      <c r="H49" s="838"/>
      <c r="I49" s="838"/>
      <c r="J49" s="838"/>
      <c r="K49" s="839"/>
      <c r="L49" s="127"/>
    </row>
    <row r="50" spans="1:12" s="43" customFormat="1" ht="25.5" customHeight="1">
      <c r="A50" s="127"/>
      <c r="B50" s="837"/>
      <c r="C50" s="838"/>
      <c r="D50" s="838"/>
      <c r="E50" s="838"/>
      <c r="F50" s="838"/>
      <c r="G50" s="838"/>
      <c r="H50" s="838"/>
      <c r="I50" s="838"/>
      <c r="J50" s="838"/>
      <c r="K50" s="839"/>
      <c r="L50" s="127"/>
    </row>
    <row r="51" spans="1:12" s="43" customFormat="1" ht="25.5" customHeight="1">
      <c r="A51" s="127"/>
      <c r="B51" s="837"/>
      <c r="C51" s="838"/>
      <c r="D51" s="838"/>
      <c r="E51" s="838"/>
      <c r="F51" s="838"/>
      <c r="G51" s="838"/>
      <c r="H51" s="838"/>
      <c r="I51" s="838"/>
      <c r="J51" s="838"/>
      <c r="K51" s="839"/>
      <c r="L51" s="127"/>
    </row>
    <row r="52" spans="1:12" s="43" customFormat="1" ht="25.5" customHeight="1">
      <c r="A52" s="127"/>
      <c r="B52" s="837"/>
      <c r="C52" s="838"/>
      <c r="D52" s="838"/>
      <c r="E52" s="838"/>
      <c r="F52" s="838"/>
      <c r="G52" s="838"/>
      <c r="H52" s="838"/>
      <c r="I52" s="838"/>
      <c r="J52" s="838"/>
      <c r="K52" s="839"/>
      <c r="L52" s="127"/>
    </row>
    <row r="53" spans="1:12" s="43" customFormat="1" ht="25.5" customHeight="1">
      <c r="A53" s="127"/>
      <c r="B53" s="837"/>
      <c r="C53" s="838"/>
      <c r="D53" s="838"/>
      <c r="E53" s="838"/>
      <c r="F53" s="838"/>
      <c r="G53" s="838"/>
      <c r="H53" s="838"/>
      <c r="I53" s="838"/>
      <c r="J53" s="838"/>
      <c r="K53" s="839"/>
      <c r="L53" s="127"/>
    </row>
    <row r="54" spans="1:12" s="43" customFormat="1" ht="25.5" customHeight="1">
      <c r="A54" s="127"/>
      <c r="B54" s="837"/>
      <c r="C54" s="838"/>
      <c r="D54" s="838"/>
      <c r="E54" s="838"/>
      <c r="F54" s="838"/>
      <c r="G54" s="838"/>
      <c r="H54" s="838"/>
      <c r="I54" s="838"/>
      <c r="J54" s="838"/>
      <c r="K54" s="839"/>
      <c r="L54" s="127"/>
    </row>
    <row r="55" spans="2:11" ht="12.75">
      <c r="B55" s="135"/>
      <c r="C55" s="135"/>
      <c r="D55" s="135"/>
      <c r="E55" s="135"/>
      <c r="F55" s="135"/>
      <c r="G55" s="135"/>
      <c r="H55" s="135"/>
      <c r="I55" s="135"/>
      <c r="J55" s="135"/>
      <c r="K55" s="135"/>
    </row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</sheetData>
  <sheetProtection password="D9BE" sheet="1" objects="1" scenarios="1"/>
  <mergeCells count="66">
    <mergeCell ref="B45:F45"/>
    <mergeCell ref="G45:K45"/>
    <mergeCell ref="B53:K53"/>
    <mergeCell ref="B54:K54"/>
    <mergeCell ref="B52:K52"/>
    <mergeCell ref="B49:K49"/>
    <mergeCell ref="B48:K48"/>
    <mergeCell ref="B47:K47"/>
    <mergeCell ref="B50:K50"/>
    <mergeCell ref="B43:F43"/>
    <mergeCell ref="G43:K43"/>
    <mergeCell ref="B44:F44"/>
    <mergeCell ref="H44:K44"/>
    <mergeCell ref="B8:E8"/>
    <mergeCell ref="G8:K8"/>
    <mergeCell ref="B9:K9"/>
    <mergeCell ref="B10:K10"/>
    <mergeCell ref="B5:H5"/>
    <mergeCell ref="J5:K5"/>
    <mergeCell ref="B6:H6"/>
    <mergeCell ref="B7:E7"/>
    <mergeCell ref="G7:K7"/>
    <mergeCell ref="B3:E3"/>
    <mergeCell ref="G3:H3"/>
    <mergeCell ref="J3:K3"/>
    <mergeCell ref="B4:E4"/>
    <mergeCell ref="G4:H4"/>
    <mergeCell ref="B15:I15"/>
    <mergeCell ref="J15:K15"/>
    <mergeCell ref="B19:I19"/>
    <mergeCell ref="J19:K19"/>
    <mergeCell ref="B17:I17"/>
    <mergeCell ref="J17:K17"/>
    <mergeCell ref="B18:I18"/>
    <mergeCell ref="J18:K18"/>
    <mergeCell ref="B16:I16"/>
    <mergeCell ref="J16:K16"/>
    <mergeCell ref="B13:I13"/>
    <mergeCell ref="J13:K13"/>
    <mergeCell ref="B14:I14"/>
    <mergeCell ref="J14:K14"/>
    <mergeCell ref="K22:K23"/>
    <mergeCell ref="B51:K51"/>
    <mergeCell ref="B24:G24"/>
    <mergeCell ref="B30:G30"/>
    <mergeCell ref="B31:G31"/>
    <mergeCell ref="B32:G32"/>
    <mergeCell ref="B33:G33"/>
    <mergeCell ref="B34:G34"/>
    <mergeCell ref="B35:G35"/>
    <mergeCell ref="B36:G36"/>
    <mergeCell ref="B27:G27"/>
    <mergeCell ref="B28:G28"/>
    <mergeCell ref="B29:G29"/>
    <mergeCell ref="B25:G25"/>
    <mergeCell ref="B26:G26"/>
    <mergeCell ref="B42:F42"/>
    <mergeCell ref="G42:K42"/>
    <mergeCell ref="J4:K4"/>
    <mergeCell ref="J6:K6"/>
    <mergeCell ref="F37:J37"/>
    <mergeCell ref="B40:F40"/>
    <mergeCell ref="G40:K40"/>
    <mergeCell ref="B41:F41"/>
    <mergeCell ref="G41:K41"/>
    <mergeCell ref="B22:G23"/>
  </mergeCells>
  <dataValidations count="14">
    <dataValidation allowBlank="1" showInputMessage="1" prompt="Representa el valor que implica un cumplimiento no aceptable en la meta. &#10;" sqref="J23"/>
    <dataValidation type="custom" operator="equal" showInputMessage="1" showErrorMessage="1" error="MARQUE CON UNA SOLA  X, LA CALIFICACIÓN CORRESPONDIENTE" sqref="H24:J24">
      <formula1>APORT.DEST.DA1</formula1>
    </dataValidation>
    <dataValidation type="custom" operator="equal" showInputMessage="1" showErrorMessage="1" error="MARQUE CON UNA SOLA  X, LA CALIFICACIÓN CORRESPONDIENTE" sqref="H25:J25">
      <formula1>APORT.DEST.DA2</formula1>
    </dataValidation>
    <dataValidation type="custom" operator="equal" showInputMessage="1" showErrorMessage="1" error="MARQUE CON UNA SOLA  X, LA CALIFICACIÓN CORRESPONDIENTE" sqref="H26:J26">
      <formula1>APORT.DEST.DA3</formula1>
    </dataValidation>
    <dataValidation type="custom" operator="equal" showInputMessage="1" showErrorMessage="1" error="MARQUE CON UNA SOLA  X, LA CALIFICACIÓN CORRESPONDIENTE" sqref="H27:J27">
      <formula1>APORT.DEST.DA4</formula1>
    </dataValidation>
    <dataValidation type="custom" operator="equal" showInputMessage="1" showErrorMessage="1" error="MARQUE CON UNA SOLA  X, LA CALIFICACIÓN CORRESPONDIENTE" sqref="H28:J28">
      <formula1>APORT.DEST.DA5</formula1>
    </dataValidation>
    <dataValidation type="custom" operator="equal" showInputMessage="1" showErrorMessage="1" error="MARQUE CON UNA SOLA  X, LA CALIFICACIÓN CORRESPONDIENTE" sqref="H29:J29">
      <formula1>APORT.DEST.DA6</formula1>
    </dataValidation>
    <dataValidation type="custom" operator="equal" showInputMessage="1" showErrorMessage="1" error="MARQUE CON UNA SOLA  X, LA CALIFICACIÓN CORRESPONDIENTE" sqref="H30:J30">
      <formula1>APORT.DEST.DA7</formula1>
    </dataValidation>
    <dataValidation type="custom" operator="equal" showInputMessage="1" showErrorMessage="1" error="MARQUE CON UNA SOLA  X, LA CALIFICACIÓN CORRESPONDIENTE" sqref="H31:J31">
      <formula1>APORT.DEST.DA8</formula1>
    </dataValidation>
    <dataValidation type="custom" operator="equal" showInputMessage="1" showErrorMessage="1" error="MARQUE CON UNA SOLA  X, LA CALIFICACIÓN CORRESPONDIENTE" sqref="H32:J32">
      <formula1>APORT.DEST.DA9</formula1>
    </dataValidation>
    <dataValidation type="custom" operator="equal" showInputMessage="1" showErrorMessage="1" error="MARQUE CON UNA SOLA  X, LA CALIFICACIÓN CORRESPONDIENTE" sqref="H33:J33">
      <formula1>APORT.DEST.DA10</formula1>
    </dataValidation>
    <dataValidation type="custom" operator="equal" showInputMessage="1" showErrorMessage="1" error="MARQUE CON UNA SOLA  X, LA CALIFICACIÓN CORRESPONDIENTE" sqref="H34:J34">
      <formula1>APORT.DEST.DA11</formula1>
    </dataValidation>
    <dataValidation type="custom" operator="equal" showInputMessage="1" showErrorMessage="1" error="MARQUE CON UNA SOLA  X, LA CALIFICACIÓN CORRESPONDIENTE" sqref="H35:J35">
      <formula1>APORT.DEST.DA12</formula1>
    </dataValidation>
    <dataValidation type="custom" operator="equal" showInputMessage="1" showErrorMessage="1" error="MARQUE CON UNA SOLA  X, LA CALIFICACIÓN CORRESPONDIENTE" sqref="H36:J36">
      <formula1>APORT.DEST.DA13</formula1>
    </dataValidation>
  </dataValidations>
  <printOptions horizontalCentered="1"/>
  <pageMargins left="0.1968503937007874" right="0.1968503937007874" top="0.35" bottom="0.36" header="0" footer="0"/>
  <pageSetup fitToHeight="1" fitToWidth="1" horizontalDpi="600" verticalDpi="600" orientation="portrait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la Funcion Publica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ecaballe</dc:creator>
  <cp:keywords/>
  <dc:description/>
  <cp:lastModifiedBy>ecaballe</cp:lastModifiedBy>
  <cp:lastPrinted>2010-01-13T15:07:54Z</cp:lastPrinted>
  <dcterms:created xsi:type="dcterms:W3CDTF">2004-09-01T14:59:30Z</dcterms:created>
  <dcterms:modified xsi:type="dcterms:W3CDTF">2010-01-13T15:25:53Z</dcterms:modified>
  <cp:category/>
  <cp:version/>
  <cp:contentType/>
  <cp:contentStatus/>
</cp:coreProperties>
</file>