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HOMOLOGADOS\Documentos proposición\"/>
    </mc:Choice>
  </mc:AlternateContent>
  <xr:revisionPtr revIDLastSave="0" documentId="13_ncr:1_{DEE4F039-752F-43E7-B881-4AE6EF5A518A}" xr6:coauthVersionLast="47" xr6:coauthVersionMax="47" xr10:uidLastSave="{00000000-0000-0000-0000-000000000000}"/>
  <bookViews>
    <workbookView xWindow="23880" yWindow="-105" windowWidth="24240" windowHeight="13140" xr2:uid="{00000000-000D-0000-FFFF-FFFF00000000}"/>
  </bookViews>
  <sheets>
    <sheet name="Hoja1" sheetId="1" r:id="rId1"/>
  </sheets>
  <definedNames>
    <definedName name="_xlnm.Print_Area" localSheetId="0">Hoja1!$A$1:$L$71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 l="1"/>
  <c r="H11" i="1"/>
  <c r="O77" i="1" l="1"/>
  <c r="N77" i="1"/>
  <c r="N78" i="1" s="1"/>
  <c r="M61" i="1"/>
  <c r="N61" i="1" s="1"/>
  <c r="O61" i="1" s="1"/>
  <c r="O64" i="1"/>
  <c r="O68" i="1"/>
  <c r="O72" i="1"/>
  <c r="N72" i="1"/>
  <c r="N73" i="1" s="1"/>
  <c r="N68" i="1"/>
  <c r="N69" i="1" s="1"/>
  <c r="N64" i="1"/>
  <c r="M74" i="1" l="1"/>
  <c r="J44" i="1"/>
  <c r="I61" i="1"/>
  <c r="I60" i="1"/>
  <c r="I59" i="1"/>
  <c r="I58" i="1"/>
  <c r="I57" i="1"/>
  <c r="I56" i="1"/>
  <c r="I55" i="1"/>
  <c r="I54" i="1"/>
  <c r="I53" i="1"/>
  <c r="I52" i="1"/>
  <c r="J52" i="1" s="1"/>
  <c r="J36" i="1"/>
  <c r="J23" i="1"/>
  <c r="J34" i="1" s="1"/>
  <c r="J37" i="1" s="1"/>
  <c r="J17" i="1"/>
  <c r="J18" i="1" s="1"/>
  <c r="J38" i="1" l="1"/>
  <c r="J39" i="1" s="1"/>
  <c r="J19" i="1"/>
  <c r="J45" i="1" s="1"/>
  <c r="J46" i="1" s="1"/>
  <c r="J61" i="1" l="1"/>
  <c r="J60" i="1"/>
  <c r="J59" i="1"/>
  <c r="J58" i="1"/>
  <c r="J57" i="1"/>
  <c r="J56" i="1"/>
  <c r="J55" i="1"/>
  <c r="J54" i="1"/>
  <c r="J47" i="1"/>
  <c r="J53" i="1" s="1"/>
  <c r="J63" i="1" l="1"/>
  <c r="J64" i="1" s="1"/>
  <c r="J65" i="1" s="1"/>
  <c r="J66" i="1" s="1"/>
  <c r="N65" i="1" s="1"/>
</calcChain>
</file>

<file path=xl/sharedStrings.xml><?xml version="1.0" encoding="utf-8"?>
<sst xmlns="http://schemas.openxmlformats.org/spreadsheetml/2006/main" count="160" uniqueCount="136">
  <si>
    <t>Formato número:</t>
  </si>
  <si>
    <t>Número:</t>
  </si>
  <si>
    <t>(2 Número de procedimiento de contratación)</t>
  </si>
  <si>
    <t>Fecha:</t>
  </si>
  <si>
    <t>(4 Fecha)</t>
  </si>
  <si>
    <t>Objeto de los trabajos:</t>
  </si>
  <si>
    <t>(3 Objeto de los trabajos)</t>
  </si>
  <si>
    <t>Hoja:</t>
  </si>
  <si>
    <t>(5 Número de hoja)</t>
  </si>
  <si>
    <t xml:space="preserve">          1 Unidad Administrativa Responsabel de la Contratación)</t>
  </si>
  <si>
    <t>ANÁLISIS, CÁLCULO E INTEGRACIÓN DEL FACTOR DE SALARIO REAL</t>
  </si>
  <si>
    <t>Categoría:</t>
  </si>
  <si>
    <t>(6 Categoría del trabajador)</t>
  </si>
  <si>
    <t>SBM :</t>
  </si>
  <si>
    <t>(7 Salario base mensual)</t>
  </si>
  <si>
    <t>por mes</t>
  </si>
  <si>
    <t>CLAVES OPERATIVAS</t>
  </si>
  <si>
    <t>D E S C R I P C I Ó N</t>
  </si>
  <si>
    <t>OPERACIÓN</t>
  </si>
  <si>
    <t>VALOR</t>
  </si>
  <si>
    <t>FUNDAMENTO</t>
  </si>
  <si>
    <t>I. DÍAS REALMENTE PAGADOS EN EL PERÍODO ANUAL</t>
  </si>
  <si>
    <t>DCAL</t>
  </si>
  <si>
    <t>I.1.-  Días calendario, se incluye la parte proporcional del año bisiesto  a cada año 1/4=0.25</t>
  </si>
  <si>
    <t>(8)</t>
  </si>
  <si>
    <t>DAGI</t>
  </si>
  <si>
    <t>1.2.- Días aguinaldo. 15 días como mínimo</t>
  </si>
  <si>
    <t>(9)</t>
  </si>
  <si>
    <t>Art. 87 LFT</t>
  </si>
  <si>
    <t>PVAC</t>
  </si>
  <si>
    <t>1.3.- Días de prima vacacional. Se considera el 25% de 6 días</t>
  </si>
  <si>
    <t>(10)</t>
  </si>
  <si>
    <t>Art. 80 LFT</t>
  </si>
  <si>
    <t>Tp</t>
  </si>
  <si>
    <t>TOTAL DE DÍAS PAGADOS EN EL PERÍODO ANUAL=DCAL+DAGI+PVAC</t>
  </si>
  <si>
    <t>(11)</t>
  </si>
  <si>
    <t>FSBC</t>
  </si>
  <si>
    <t>FACTOR DE SALARIO BASE DE COTIZACIÓN= Días realmente pagados /Días Calendario=Tp/DCAL</t>
  </si>
  <si>
    <t>(12)</t>
  </si>
  <si>
    <t>II. DÍAS NO TRABAJADOS EN EL PERÍODO ANUAL (DNLA)</t>
  </si>
  <si>
    <t>DDOM</t>
  </si>
  <si>
    <t>II.1.-Séptimo día.- Total de días domingo del período anual</t>
  </si>
  <si>
    <t>(13)</t>
  </si>
  <si>
    <t>Art. 69 LFT</t>
  </si>
  <si>
    <t>DVAC</t>
  </si>
  <si>
    <t>II.2.-Vacaciones. Por Ley corresponden 6 días hábiles para el año de servicio</t>
  </si>
  <si>
    <t>(14)</t>
  </si>
  <si>
    <t>Art. 76-79 LFT</t>
  </si>
  <si>
    <t>DFEO</t>
  </si>
  <si>
    <t>II.3.-Festivos oficiales</t>
  </si>
  <si>
    <t>(15)</t>
  </si>
  <si>
    <t>1 de enero</t>
  </si>
  <si>
    <t>Art. 74 LFT</t>
  </si>
  <si>
    <t>5 de febrero</t>
  </si>
  <si>
    <t>21 de marzo</t>
  </si>
  <si>
    <t>1 de mayo</t>
  </si>
  <si>
    <t>16 de septiembre</t>
  </si>
  <si>
    <t>20 de noviembre</t>
  </si>
  <si>
    <t xml:space="preserve">25 de diciembre </t>
  </si>
  <si>
    <t>1o. de diciembre, parte proporcional cada 6 años</t>
  </si>
  <si>
    <t>DNLA</t>
  </si>
  <si>
    <t xml:space="preserve">TOTAL DÍAS NO LABORADOS AL AÑO </t>
  </si>
  <si>
    <t>(18)</t>
  </si>
  <si>
    <t>III. DÍAS REALMENTE LABORADOS EN EL PERÍODO ANUAL</t>
  </si>
  <si>
    <t xml:space="preserve">III.1.- Días calendario </t>
  </si>
  <si>
    <t>III.2.- Menos días no laborados en el periódo anual</t>
  </si>
  <si>
    <t>TI</t>
  </si>
  <si>
    <t>TOTAL DE DÍAS REALMENTE LABORADOS EN EL PERIÓDO ANUAL=DC-DNLA</t>
  </si>
  <si>
    <t>(19)</t>
  </si>
  <si>
    <t>FBSR</t>
  </si>
  <si>
    <r>
      <t>FACTOR BASE DE SALARIO REAL=</t>
    </r>
    <r>
      <rPr>
        <sz val="10"/>
        <rFont val="Arial"/>
        <family val="2"/>
      </rPr>
      <t>FACTOR DE DÍAS PAGADOS ENTRE DÍAS EFECTIVOS TRABAJADOS=</t>
    </r>
    <r>
      <rPr>
        <b/>
        <sz val="10"/>
        <rFont val="Arial"/>
        <family val="2"/>
      </rPr>
      <t xml:space="preserve"> Tp/TI</t>
    </r>
  </si>
  <si>
    <t>(20)</t>
  </si>
  <si>
    <t>IV. OBLIGACIONES OBRERO PATRONALES POR IMSS,  INFONAVIT Y NÓMINA</t>
  </si>
  <si>
    <t>DATOS BÁSICOS</t>
  </si>
  <si>
    <t>SMG</t>
  </si>
  <si>
    <t>Salario Mínimo General Diario en el D.F. vigente</t>
  </si>
  <si>
    <t>(21)</t>
  </si>
  <si>
    <t>SB</t>
  </si>
  <si>
    <t>Salario Base de la Categoría</t>
  </si>
  <si>
    <t>SB*12/365</t>
  </si>
  <si>
    <t>(22)</t>
  </si>
  <si>
    <t>SB/SMG</t>
  </si>
  <si>
    <t>Salario nominal veces del D.F.</t>
  </si>
  <si>
    <t>(23)</t>
  </si>
  <si>
    <t>FACTOR DE SALARIO BASE DE COTIZACIÓN= Días realmente pagados /Días Calendario=  Tp/DCAL</t>
  </si>
  <si>
    <t>SBC</t>
  </si>
  <si>
    <t>Salario base de cotización = FSBC*Salario nominal veces D.F.</t>
  </si>
  <si>
    <t>(24)</t>
  </si>
  <si>
    <t>SBC-3</t>
  </si>
  <si>
    <t>Excedente 3 veces Salario Mínimo General (Distrito Federal) = SBC-3</t>
  </si>
  <si>
    <t>(25)</t>
  </si>
  <si>
    <t>Cuotas</t>
  </si>
  <si>
    <t>Patronales</t>
  </si>
  <si>
    <t>Trabajador</t>
  </si>
  <si>
    <t>Total de Cuotas</t>
  </si>
  <si>
    <t>Factor</t>
  </si>
  <si>
    <t>IV.1.- Enfermedad y maternidad</t>
  </si>
  <si>
    <t>(26)</t>
  </si>
  <si>
    <t>IV.1.1.- Cuota fija</t>
  </si>
  <si>
    <t>Art. 106 LSS</t>
  </si>
  <si>
    <t>IV.1.2.- Aplicación IMSS al Excedente de 3 Sal. Mín-=EXC</t>
  </si>
  <si>
    <t>IV.1.3.- Prestaciones en dinero</t>
  </si>
  <si>
    <t>Art. 107 LSS</t>
  </si>
  <si>
    <t>IV.2.- Prestaciones en especie gastos médicos pensionados</t>
  </si>
  <si>
    <t>Art. 25 LSS</t>
  </si>
  <si>
    <t>IV.3.- Invalidez y Vida</t>
  </si>
  <si>
    <t>Art. 147 LSS</t>
  </si>
  <si>
    <t>IV.4.- Cesantía en edad avanzada y vejez</t>
  </si>
  <si>
    <t>IV.5.- Riesgo de Trabajo (Se usa el asignado por el IMSS</t>
  </si>
  <si>
    <t>Arts. 71 a 73 LSS</t>
  </si>
  <si>
    <t>IV.6.- Cuota Guardería</t>
  </si>
  <si>
    <t>Arts. 211 y 212 LSS</t>
  </si>
  <si>
    <t>IV:7.- Cuota INFONAVIT</t>
  </si>
  <si>
    <t>Art. 29 fracción II LINFONAVIT</t>
  </si>
  <si>
    <t>IV.8.- Cuota SAR</t>
  </si>
  <si>
    <t>Art. 168 LSS</t>
  </si>
  <si>
    <t>SP</t>
  </si>
  <si>
    <t>SUMA PRESTACIONES</t>
  </si>
  <si>
    <t>(27)</t>
  </si>
  <si>
    <t>Ps</t>
  </si>
  <si>
    <t>Factor de prestaciones: Ps= SP/ SBC</t>
  </si>
  <si>
    <t>(28)</t>
  </si>
  <si>
    <t>Ps*FBSR</t>
  </si>
  <si>
    <t>(29)</t>
  </si>
  <si>
    <t>FASAR</t>
  </si>
  <si>
    <t>FACTOR DE SALARIO REAL = Ps * FBSR+ FBSR</t>
  </si>
  <si>
    <t>(30)</t>
  </si>
  <si>
    <t>LFT= Ley Federal del Trabajo</t>
  </si>
  <si>
    <t>Atentamente</t>
  </si>
  <si>
    <t>LSS= Ley del Seguro Social</t>
  </si>
  <si>
    <t>LINFONAVIT= Ley del Instituto del Fondo Nacional para la Vivienda de los Trabajadores</t>
  </si>
  <si>
    <t>(31 Nombre del representante legal del licitante)</t>
  </si>
  <si>
    <t>(32 Cargo del representante legal del licitante)</t>
  </si>
  <si>
    <t>MP-200-PR02-P01-F50</t>
  </si>
  <si>
    <t>JUNIO 2022</t>
  </si>
  <si>
    <t>Art. 168 fracción II LSS
transitorio 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</si>
</sst>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  <numFmt numFmtId="165" formatCode="_-[$$-80A]* #,##0.00_-;\-[$$-80A]* #,##0.00_-;_-[$$-80A]* &quot;-&quot;??_-;_-@_-"/>
    <numFmt numFmtId="166" formatCode="#,##0.00000000"/>
    <numFmt numFmtId="167" formatCode="#,##0.00000"/>
    <numFmt numFmtId="168" formatCode="0.0000"/>
    <numFmt numFmtId="169" formatCode="0.000%"/>
    <numFmt numFmtId="170" formatCode="0.000000"/>
    <numFmt numFmtId="171" formatCode="#,##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0" tint="-0.34998626667073579"/>
      <name val="Arial"/>
      <family val="2"/>
    </font>
    <font>
      <i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i/>
      <sz val="10"/>
      <name val="Arial"/>
      <family val="2"/>
    </font>
    <font>
      <b/>
      <i/>
      <sz val="10"/>
      <color theme="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6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0" fillId="2" borderId="0" xfId="0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/>
    <xf numFmtId="164" fontId="5" fillId="0" borderId="0" xfId="0" applyNumberFormat="1" applyFo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indent="2"/>
    </xf>
    <xf numFmtId="164" fontId="3" fillId="0" borderId="0" xfId="0" applyNumberFormat="1" applyFont="1"/>
    <xf numFmtId="0" fontId="0" fillId="0" borderId="8" xfId="0" applyBorder="1"/>
    <xf numFmtId="0" fontId="5" fillId="0" borderId="5" xfId="0" applyFont="1" applyBorder="1"/>
    <xf numFmtId="0" fontId="5" fillId="0" borderId="0" xfId="0" quotePrefix="1" applyFont="1"/>
    <xf numFmtId="0" fontId="5" fillId="0" borderId="4" xfId="0" applyFont="1" applyBorder="1" applyAlignment="1">
      <alignment horizontal="left" indent="2"/>
    </xf>
    <xf numFmtId="164" fontId="5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17" fontId="5" fillId="0" borderId="0" xfId="0" applyNumberFormat="1" applyFont="1"/>
    <xf numFmtId="4" fontId="5" fillId="0" borderId="0" xfId="0" applyNumberFormat="1" applyFont="1"/>
    <xf numFmtId="0" fontId="0" fillId="0" borderId="4" xfId="0" applyBorder="1" applyAlignment="1">
      <alignment horizontal="left" indent="2"/>
    </xf>
    <xf numFmtId="167" fontId="0" fillId="0" borderId="0" xfId="0" applyNumberFormat="1"/>
    <xf numFmtId="0" fontId="0" fillId="0" borderId="4" xfId="0" applyBorder="1"/>
    <xf numFmtId="0" fontId="6" fillId="0" borderId="0" xfId="0" applyFont="1"/>
    <xf numFmtId="168" fontId="5" fillId="0" borderId="0" xfId="0" applyNumberFormat="1" applyFont="1"/>
    <xf numFmtId="168" fontId="5" fillId="0" borderId="0" xfId="0" applyNumberFormat="1" applyFont="1" applyAlignment="1">
      <alignment vertical="center"/>
    </xf>
    <xf numFmtId="168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9" fontId="5" fillId="0" borderId="0" xfId="2" applyNumberFormat="1" applyFont="1" applyFill="1" applyBorder="1"/>
    <xf numFmtId="170" fontId="0" fillId="0" borderId="0" xfId="0" applyNumberFormat="1"/>
    <xf numFmtId="0" fontId="0" fillId="0" borderId="2" xfId="0" applyBorder="1"/>
    <xf numFmtId="0" fontId="7" fillId="0" borderId="6" xfId="0" applyFont="1" applyBorder="1" applyAlignment="1">
      <alignment horizontal="left" indent="2"/>
    </xf>
    <xf numFmtId="0" fontId="7" fillId="0" borderId="7" xfId="0" applyFont="1" applyBorder="1"/>
    <xf numFmtId="171" fontId="7" fillId="0" borderId="7" xfId="0" applyNumberFormat="1" applyFont="1" applyBorder="1"/>
    <xf numFmtId="0" fontId="8" fillId="0" borderId="0" xfId="0" applyFont="1"/>
    <xf numFmtId="0" fontId="2" fillId="0" borderId="4" xfId="0" applyFont="1" applyBorder="1" applyAlignment="1">
      <alignment horizontal="left" indent="2"/>
    </xf>
    <xf numFmtId="0" fontId="5" fillId="3" borderId="4" xfId="0" applyFont="1" applyFill="1" applyBorder="1" applyAlignment="1">
      <alignment horizontal="left" indent="2"/>
    </xf>
    <xf numFmtId="0" fontId="5" fillId="3" borderId="0" xfId="0" applyFont="1" applyFill="1"/>
    <xf numFmtId="169" fontId="5" fillId="3" borderId="0" xfId="2" applyNumberFormat="1" applyFont="1" applyFill="1" applyBorder="1"/>
    <xf numFmtId="170" fontId="5" fillId="3" borderId="0" xfId="0" applyNumberFormat="1" applyFont="1" applyFill="1"/>
    <xf numFmtId="166" fontId="3" fillId="0" borderId="0" xfId="0" applyNumberFormat="1" applyFont="1"/>
    <xf numFmtId="169" fontId="3" fillId="0" borderId="0" xfId="2" applyNumberFormat="1" applyFont="1" applyBorder="1"/>
    <xf numFmtId="170" fontId="3" fillId="0" borderId="0" xfId="0" applyNumberFormat="1" applyFont="1"/>
    <xf numFmtId="0" fontId="5" fillId="0" borderId="17" xfId="0" applyFont="1" applyBorder="1" applyAlignment="1">
      <alignment horizontal="left" indent="2"/>
    </xf>
    <xf numFmtId="0" fontId="0" fillId="0" borderId="9" xfId="0" applyBorder="1"/>
    <xf numFmtId="170" fontId="0" fillId="0" borderId="9" xfId="0" applyNumberFormat="1" applyBorder="1"/>
    <xf numFmtId="0" fontId="0" fillId="0" borderId="18" xfId="0" applyBorder="1"/>
    <xf numFmtId="0" fontId="10" fillId="0" borderId="10" xfId="0" applyFont="1" applyBorder="1"/>
    <xf numFmtId="0" fontId="11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vertical="center"/>
    </xf>
    <xf numFmtId="164" fontId="3" fillId="3" borderId="15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21" xfId="0" applyBorder="1"/>
    <xf numFmtId="0" fontId="3" fillId="0" borderId="23" xfId="0" applyFont="1" applyBorder="1" applyAlignment="1">
      <alignment horizontal="left"/>
    </xf>
    <xf numFmtId="0" fontId="12" fillId="0" borderId="0" xfId="0" applyFont="1"/>
    <xf numFmtId="43" fontId="0" fillId="0" borderId="0" xfId="3" applyFont="1"/>
    <xf numFmtId="0" fontId="13" fillId="0" borderId="3" xfId="0" applyFont="1" applyBorder="1" applyAlignment="1">
      <alignment horizontal="center"/>
    </xf>
    <xf numFmtId="0" fontId="0" fillId="0" borderId="24" xfId="0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/>
    <xf numFmtId="49" fontId="13" fillId="0" borderId="2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0" fontId="18" fillId="0" borderId="16" xfId="0" applyFont="1" applyBorder="1"/>
    <xf numFmtId="0" fontId="19" fillId="0" borderId="10" xfId="0" applyFont="1" applyBorder="1"/>
    <xf numFmtId="0" fontId="18" fillId="0" borderId="10" xfId="0" applyFont="1" applyBorder="1"/>
    <xf numFmtId="0" fontId="20" fillId="0" borderId="0" xfId="0" applyFont="1"/>
    <xf numFmtId="0" fontId="18" fillId="0" borderId="0" xfId="0" applyFont="1"/>
    <xf numFmtId="0" fontId="17" fillId="0" borderId="0" xfId="0" applyFont="1"/>
    <xf numFmtId="0" fontId="21" fillId="0" borderId="11" xfId="0" applyFont="1" applyBorder="1"/>
    <xf numFmtId="49" fontId="13" fillId="0" borderId="9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170" fontId="18" fillId="0" borderId="0" xfId="0" applyNumberFormat="1" applyFont="1"/>
    <xf numFmtId="0" fontId="18" fillId="0" borderId="5" xfId="0" applyFont="1" applyBorder="1"/>
    <xf numFmtId="0" fontId="18" fillId="0" borderId="5" xfId="0" applyFont="1" applyBorder="1" applyAlignment="1">
      <alignment wrapText="1"/>
    </xf>
    <xf numFmtId="165" fontId="15" fillId="3" borderId="0" xfId="1" applyNumberFormat="1" applyFont="1" applyFill="1" applyBorder="1" applyAlignment="1"/>
    <xf numFmtId="165" fontId="0" fillId="0" borderId="0" xfId="0" applyNumberFormat="1"/>
    <xf numFmtId="165" fontId="16" fillId="3" borderId="0" xfId="1" applyNumberFormat="1" applyFont="1" applyFill="1" applyBorder="1" applyAlignment="1"/>
    <xf numFmtId="0" fontId="0" fillId="0" borderId="2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13" fillId="0" borderId="6" xfId="0" applyFont="1" applyBorder="1" applyAlignment="1">
      <alignment horizontal="left"/>
    </xf>
    <xf numFmtId="0" fontId="22" fillId="0" borderId="0" xfId="0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13" fillId="2" borderId="0" xfId="0" applyFont="1" applyFill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166687</xdr:rowOff>
    </xdr:from>
    <xdr:to>
      <xdr:col>2</xdr:col>
      <xdr:colOff>3048000</xdr:colOff>
      <xdr:row>4</xdr:row>
      <xdr:rowOff>23812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9F9B37-CC35-4D30-9D36-73E193F55F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6" t="5495" r="51574" b="88088"/>
        <a:stretch/>
      </xdr:blipFill>
      <xdr:spPr bwMode="auto">
        <a:xfrm>
          <a:off x="381000" y="166687"/>
          <a:ext cx="3798094" cy="631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102"/>
  <sheetViews>
    <sheetView tabSelected="1" zoomScaleNormal="100" workbookViewId="0">
      <selection activeCell="K58" sqref="K58"/>
    </sheetView>
  </sheetViews>
  <sheetFormatPr baseColWidth="10" defaultColWidth="11.42578125" defaultRowHeight="15" x14ac:dyDescent="0.25"/>
  <cols>
    <col min="1" max="1" width="5.7109375" customWidth="1"/>
    <col min="2" max="2" width="11.28515625" customWidth="1"/>
    <col min="3" max="3" width="45.85546875" customWidth="1"/>
    <col min="4" max="4" width="12.5703125" customWidth="1"/>
    <col min="5" max="5" width="2" customWidth="1"/>
    <col min="6" max="6" width="10.42578125" customWidth="1"/>
    <col min="8" max="8" width="17.42578125" customWidth="1"/>
    <col min="10" max="10" width="13.28515625" customWidth="1"/>
    <col min="11" max="11" width="23" customWidth="1"/>
    <col min="12" max="12" width="4.85546875" customWidth="1"/>
  </cols>
  <sheetData>
    <row r="1" spans="1:17" ht="15.75" thickBot="1" x14ac:dyDescent="0.3">
      <c r="B1" s="58"/>
      <c r="J1" s="1" t="s">
        <v>0</v>
      </c>
    </row>
    <row r="2" spans="1:17" x14ac:dyDescent="0.25">
      <c r="B2" s="120"/>
      <c r="C2" s="121"/>
      <c r="D2" s="31" t="s">
        <v>1</v>
      </c>
      <c r="E2" s="107" t="s">
        <v>2</v>
      </c>
      <c r="F2" s="107"/>
      <c r="G2" s="107"/>
      <c r="H2" s="107"/>
      <c r="I2" s="108"/>
      <c r="J2" s="31" t="s">
        <v>3</v>
      </c>
      <c r="K2" s="60" t="s">
        <v>4</v>
      </c>
    </row>
    <row r="3" spans="1:17" x14ac:dyDescent="0.25">
      <c r="B3" s="122"/>
      <c r="C3" s="123"/>
      <c r="D3" s="115" t="s">
        <v>5</v>
      </c>
      <c r="E3" s="116"/>
      <c r="F3" s="116"/>
      <c r="G3" s="117" t="s">
        <v>6</v>
      </c>
      <c r="H3" s="117"/>
      <c r="I3" s="118"/>
      <c r="J3" s="61" t="s">
        <v>7</v>
      </c>
      <c r="K3" s="62" t="s">
        <v>8</v>
      </c>
    </row>
    <row r="4" spans="1:17" x14ac:dyDescent="0.25">
      <c r="B4" s="89"/>
      <c r="C4" s="90"/>
      <c r="D4" s="85"/>
      <c r="E4" s="86"/>
      <c r="F4" s="86"/>
      <c r="G4" s="87"/>
      <c r="H4" s="87"/>
      <c r="I4" s="88"/>
      <c r="J4" s="91"/>
      <c r="K4" s="62"/>
    </row>
    <row r="5" spans="1:17" x14ac:dyDescent="0.25">
      <c r="B5" s="89"/>
      <c r="C5" s="90"/>
      <c r="D5" s="85"/>
      <c r="E5" s="86"/>
      <c r="F5" s="86"/>
      <c r="G5" s="87"/>
      <c r="H5" s="87"/>
      <c r="I5" s="88"/>
      <c r="J5" s="91"/>
      <c r="K5" s="62"/>
    </row>
    <row r="6" spans="1:17" ht="15" customHeight="1" x14ac:dyDescent="0.25">
      <c r="B6" s="23"/>
      <c r="C6" s="56"/>
      <c r="D6" s="109"/>
      <c r="E6" s="110"/>
      <c r="F6" s="110"/>
      <c r="G6" s="110"/>
      <c r="H6" s="110"/>
      <c r="I6" s="111"/>
      <c r="K6" s="8"/>
    </row>
    <row r="7" spans="1:17" ht="15.75" thickBot="1" x14ac:dyDescent="0.3">
      <c r="B7" s="92" t="s">
        <v>9</v>
      </c>
      <c r="C7" s="57"/>
      <c r="D7" s="112"/>
      <c r="E7" s="113"/>
      <c r="F7" s="113"/>
      <c r="G7" s="113"/>
      <c r="H7" s="113"/>
      <c r="I7" s="114"/>
      <c r="J7" s="55"/>
      <c r="K7" s="12"/>
    </row>
    <row r="8" spans="1:17" x14ac:dyDescent="0.25">
      <c r="A8" s="35"/>
      <c r="C8" s="54"/>
      <c r="D8" s="54"/>
      <c r="E8" s="54"/>
      <c r="F8" s="54"/>
      <c r="G8" s="54"/>
      <c r="H8" s="54"/>
      <c r="I8" s="54"/>
      <c r="J8" s="54"/>
      <c r="K8" s="54"/>
    </row>
    <row r="9" spans="1:17" ht="15.75" x14ac:dyDescent="0.25">
      <c r="B9" s="119" t="s">
        <v>10</v>
      </c>
      <c r="C9" s="119"/>
      <c r="D9" s="119"/>
      <c r="E9" s="119"/>
      <c r="F9" s="119"/>
      <c r="G9" s="119"/>
      <c r="H9" s="119"/>
      <c r="I9" s="119"/>
      <c r="J9" s="119"/>
      <c r="K9" s="119"/>
    </row>
    <row r="10" spans="1:17" x14ac:dyDescent="0.25">
      <c r="B10" s="38" t="s">
        <v>11</v>
      </c>
      <c r="C10" s="66" t="s">
        <v>12</v>
      </c>
      <c r="D10" s="84">
        <v>10000</v>
      </c>
      <c r="E10" s="82"/>
      <c r="F10" s="82"/>
      <c r="G10" s="67" t="s">
        <v>13</v>
      </c>
      <c r="H10" s="65" t="s">
        <v>14</v>
      </c>
      <c r="J10" s="3" t="s">
        <v>15</v>
      </c>
      <c r="P10" s="105"/>
      <c r="Q10" s="106"/>
    </row>
    <row r="11" spans="1:17" x14ac:dyDescent="0.25">
      <c r="H11" s="83">
        <f>+D10</f>
        <v>10000</v>
      </c>
    </row>
    <row r="12" spans="1:17" ht="15.75" thickBot="1" x14ac:dyDescent="0.3">
      <c r="C12" s="1"/>
      <c r="D12" s="4"/>
      <c r="E12" s="4"/>
      <c r="F12" s="4"/>
      <c r="G12" s="4"/>
      <c r="H12" s="4"/>
      <c r="I12" s="4"/>
      <c r="J12" s="4"/>
      <c r="K12" s="4"/>
    </row>
    <row r="13" spans="1:17" ht="22.5" x14ac:dyDescent="0.25">
      <c r="B13" s="49" t="s">
        <v>16</v>
      </c>
      <c r="C13" s="50" t="s">
        <v>17</v>
      </c>
      <c r="D13" s="96" t="s">
        <v>18</v>
      </c>
      <c r="E13" s="96"/>
      <c r="F13" s="96"/>
      <c r="G13" s="51"/>
      <c r="H13" s="51"/>
      <c r="I13" s="51"/>
      <c r="J13" s="52" t="s">
        <v>19</v>
      </c>
      <c r="K13" s="53" t="s">
        <v>20</v>
      </c>
    </row>
    <row r="14" spans="1:17" x14ac:dyDescent="0.25">
      <c r="B14" s="48"/>
      <c r="C14" s="97" t="s">
        <v>21</v>
      </c>
      <c r="D14" s="98"/>
      <c r="E14" s="98"/>
      <c r="F14" s="98"/>
      <c r="G14" s="98"/>
      <c r="H14" s="98"/>
      <c r="I14" s="98"/>
      <c r="J14" s="98"/>
      <c r="K14" s="99"/>
    </row>
    <row r="15" spans="1:17" x14ac:dyDescent="0.25">
      <c r="B15" s="72" t="s">
        <v>22</v>
      </c>
      <c r="C15" s="5" t="s">
        <v>23</v>
      </c>
      <c r="D15" s="6"/>
      <c r="E15" s="6"/>
      <c r="F15" s="6"/>
      <c r="G15" s="6"/>
      <c r="H15" s="6"/>
      <c r="I15" s="64" t="s">
        <v>24</v>
      </c>
      <c r="J15" s="7">
        <v>365.25</v>
      </c>
      <c r="K15" s="8"/>
    </row>
    <row r="16" spans="1:17" x14ac:dyDescent="0.25">
      <c r="B16" s="72" t="s">
        <v>25</v>
      </c>
      <c r="C16" s="9" t="s">
        <v>26</v>
      </c>
      <c r="D16" s="6"/>
      <c r="E16" s="6"/>
      <c r="F16" s="6"/>
      <c r="G16" s="6"/>
      <c r="H16" s="6"/>
      <c r="I16" s="64" t="s">
        <v>27</v>
      </c>
      <c r="J16" s="7">
        <v>15</v>
      </c>
      <c r="K16" s="8" t="s">
        <v>28</v>
      </c>
    </row>
    <row r="17" spans="2:11" ht="15" customHeight="1" x14ac:dyDescent="0.25">
      <c r="B17" s="72" t="s">
        <v>29</v>
      </c>
      <c r="C17" s="9" t="s">
        <v>30</v>
      </c>
      <c r="D17" s="6"/>
      <c r="E17" s="6"/>
      <c r="F17" s="6"/>
      <c r="G17" s="6"/>
      <c r="H17" s="6"/>
      <c r="I17" s="64" t="s">
        <v>31</v>
      </c>
      <c r="J17" s="7">
        <f>6*0.25</f>
        <v>1.5</v>
      </c>
      <c r="K17" s="8" t="s">
        <v>32</v>
      </c>
    </row>
    <row r="18" spans="2:11" x14ac:dyDescent="0.25">
      <c r="B18" s="72" t="s">
        <v>33</v>
      </c>
      <c r="C18" s="10" t="s">
        <v>34</v>
      </c>
      <c r="D18" s="6"/>
      <c r="E18" s="6"/>
      <c r="F18" s="6"/>
      <c r="G18" s="6"/>
      <c r="H18" s="6"/>
      <c r="I18" s="64" t="s">
        <v>35</v>
      </c>
      <c r="J18" s="11">
        <f>SUM(J15:J17)</f>
        <v>381.75</v>
      </c>
      <c r="K18" s="8"/>
    </row>
    <row r="19" spans="2:11" x14ac:dyDescent="0.25">
      <c r="B19" s="72" t="s">
        <v>36</v>
      </c>
      <c r="C19" s="103" t="s">
        <v>37</v>
      </c>
      <c r="D19" s="104"/>
      <c r="E19" s="104"/>
      <c r="F19" s="104"/>
      <c r="G19" s="104"/>
      <c r="H19" s="104"/>
      <c r="I19" s="68" t="s">
        <v>38</v>
      </c>
      <c r="J19" s="41">
        <f>J18/J15</f>
        <v>1.0451745379876796</v>
      </c>
      <c r="K19" s="8"/>
    </row>
    <row r="20" spans="2:11" x14ac:dyDescent="0.25">
      <c r="B20" s="70"/>
      <c r="C20" s="97" t="s">
        <v>39</v>
      </c>
      <c r="D20" s="98"/>
      <c r="E20" s="98"/>
      <c r="F20" s="98"/>
      <c r="G20" s="98"/>
      <c r="H20" s="98"/>
      <c r="I20" s="98"/>
      <c r="J20" s="98"/>
      <c r="K20" s="99"/>
    </row>
    <row r="21" spans="2:11" ht="15" customHeight="1" x14ac:dyDescent="0.25">
      <c r="B21" s="71" t="s">
        <v>40</v>
      </c>
      <c r="C21" s="5" t="s">
        <v>41</v>
      </c>
      <c r="D21" s="6"/>
      <c r="E21" s="6"/>
      <c r="F21" s="6"/>
      <c r="G21" s="6"/>
      <c r="H21" s="6"/>
      <c r="I21" s="63" t="s">
        <v>42</v>
      </c>
      <c r="J21" s="7">
        <v>52</v>
      </c>
      <c r="K21" s="13" t="s">
        <v>43</v>
      </c>
    </row>
    <row r="22" spans="2:11" x14ac:dyDescent="0.25">
      <c r="B22" s="71" t="s">
        <v>44</v>
      </c>
      <c r="C22" s="5" t="s">
        <v>45</v>
      </c>
      <c r="D22" s="14"/>
      <c r="E22" s="14"/>
      <c r="F22" s="6"/>
      <c r="G22" s="6"/>
      <c r="H22" s="6"/>
      <c r="I22" s="63" t="s">
        <v>46</v>
      </c>
      <c r="J22" s="7">
        <v>6</v>
      </c>
      <c r="K22" s="13" t="s">
        <v>47</v>
      </c>
    </row>
    <row r="23" spans="2:11" x14ac:dyDescent="0.25">
      <c r="B23" s="71" t="s">
        <v>48</v>
      </c>
      <c r="C23" s="5" t="s">
        <v>49</v>
      </c>
      <c r="D23" s="6"/>
      <c r="E23" s="6"/>
      <c r="F23" s="6"/>
      <c r="G23" s="6"/>
      <c r="H23" s="6"/>
      <c r="I23" s="63" t="s">
        <v>50</v>
      </c>
      <c r="J23" s="7">
        <f>SUM(J24:J31)</f>
        <v>7.166666666666667</v>
      </c>
      <c r="K23" s="8"/>
    </row>
    <row r="24" spans="2:11" x14ac:dyDescent="0.25">
      <c r="B24" s="72"/>
      <c r="C24" s="15" t="s">
        <v>51</v>
      </c>
      <c r="I24" s="69"/>
      <c r="J24" s="7">
        <v>1</v>
      </c>
      <c r="K24" s="13" t="s">
        <v>52</v>
      </c>
    </row>
    <row r="25" spans="2:11" x14ac:dyDescent="0.25">
      <c r="B25" s="72"/>
      <c r="C25" s="15" t="s">
        <v>53</v>
      </c>
      <c r="I25" s="69"/>
      <c r="J25" s="7">
        <v>1</v>
      </c>
      <c r="K25" s="13" t="s">
        <v>52</v>
      </c>
    </row>
    <row r="26" spans="2:11" x14ac:dyDescent="0.25">
      <c r="B26" s="72"/>
      <c r="C26" s="15" t="s">
        <v>54</v>
      </c>
      <c r="I26" s="69"/>
      <c r="J26" s="7">
        <v>1</v>
      </c>
      <c r="K26" s="13" t="s">
        <v>52</v>
      </c>
    </row>
    <row r="27" spans="2:11" x14ac:dyDescent="0.25">
      <c r="B27" s="72"/>
      <c r="C27" s="15" t="s">
        <v>55</v>
      </c>
      <c r="I27" s="69"/>
      <c r="J27" s="7">
        <v>1</v>
      </c>
      <c r="K27" s="13" t="s">
        <v>52</v>
      </c>
    </row>
    <row r="28" spans="2:11" x14ac:dyDescent="0.25">
      <c r="B28" s="72"/>
      <c r="C28" s="15" t="s">
        <v>56</v>
      </c>
      <c r="I28" s="69"/>
      <c r="J28" s="7">
        <v>1</v>
      </c>
      <c r="K28" s="13" t="s">
        <v>52</v>
      </c>
    </row>
    <row r="29" spans="2:11" x14ac:dyDescent="0.25">
      <c r="B29" s="72"/>
      <c r="C29" s="15" t="s">
        <v>57</v>
      </c>
      <c r="I29" s="69"/>
      <c r="J29" s="7">
        <v>1</v>
      </c>
      <c r="K29" s="13" t="s">
        <v>52</v>
      </c>
    </row>
    <row r="30" spans="2:11" x14ac:dyDescent="0.25">
      <c r="B30" s="72"/>
      <c r="C30" s="15" t="s">
        <v>58</v>
      </c>
      <c r="D30" s="6"/>
      <c r="E30" s="6"/>
      <c r="F30" s="6"/>
      <c r="G30" s="6"/>
      <c r="H30" s="6"/>
      <c r="I30" s="69"/>
      <c r="J30" s="7">
        <v>1</v>
      </c>
      <c r="K30" s="13" t="s">
        <v>52</v>
      </c>
    </row>
    <row r="31" spans="2:11" x14ac:dyDescent="0.25">
      <c r="B31" s="72"/>
      <c r="C31" s="15" t="s">
        <v>59</v>
      </c>
      <c r="I31" s="69"/>
      <c r="J31" s="7">
        <v>0.16666666666666666</v>
      </c>
      <c r="K31" s="13" t="s">
        <v>52</v>
      </c>
    </row>
    <row r="32" spans="2:11" x14ac:dyDescent="0.25">
      <c r="B32" s="71"/>
      <c r="C32" s="5"/>
      <c r="D32" s="6"/>
      <c r="E32" s="6"/>
      <c r="F32" s="6"/>
      <c r="G32" s="6"/>
      <c r="H32" s="6"/>
      <c r="I32" s="63"/>
      <c r="J32" s="7"/>
      <c r="K32" s="13"/>
    </row>
    <row r="33" spans="2:11" x14ac:dyDescent="0.25">
      <c r="B33" s="71"/>
      <c r="C33" s="5"/>
      <c r="D33" s="6"/>
      <c r="E33" s="6"/>
      <c r="F33" s="6"/>
      <c r="G33" s="6"/>
      <c r="H33" s="6"/>
      <c r="I33" s="63"/>
      <c r="J33" s="7"/>
      <c r="K33" s="13"/>
    </row>
    <row r="34" spans="2:11" x14ac:dyDescent="0.25">
      <c r="B34" s="71" t="s">
        <v>60</v>
      </c>
      <c r="C34" s="10" t="s">
        <v>61</v>
      </c>
      <c r="D34" s="1"/>
      <c r="E34" s="1"/>
      <c r="F34" s="1"/>
      <c r="G34" s="1"/>
      <c r="H34" s="1"/>
      <c r="I34" s="63" t="s">
        <v>62</v>
      </c>
      <c r="J34" s="11">
        <f>J21+J22+J23+J32+J33</f>
        <v>65.166666666666671</v>
      </c>
      <c r="K34" s="8"/>
    </row>
    <row r="35" spans="2:11" x14ac:dyDescent="0.25">
      <c r="B35" s="70"/>
      <c r="C35" s="97" t="s">
        <v>63</v>
      </c>
      <c r="D35" s="98"/>
      <c r="E35" s="98"/>
      <c r="F35" s="98"/>
      <c r="G35" s="98"/>
      <c r="H35" s="98"/>
      <c r="I35" s="98"/>
      <c r="J35" s="98"/>
      <c r="K35" s="99"/>
    </row>
    <row r="36" spans="2:11" x14ac:dyDescent="0.25">
      <c r="B36" s="72" t="s">
        <v>22</v>
      </c>
      <c r="C36" s="5" t="s">
        <v>64</v>
      </c>
      <c r="D36" s="4"/>
      <c r="E36" s="4"/>
      <c r="F36" s="4"/>
      <c r="G36" s="4"/>
      <c r="H36" s="4"/>
      <c r="I36" s="63" t="s">
        <v>24</v>
      </c>
      <c r="J36" s="16">
        <f>J15</f>
        <v>365.25</v>
      </c>
      <c r="K36" s="17"/>
    </row>
    <row r="37" spans="2:11" x14ac:dyDescent="0.25">
      <c r="B37" s="71" t="s">
        <v>60</v>
      </c>
      <c r="C37" s="5" t="s">
        <v>65</v>
      </c>
      <c r="D37" s="6"/>
      <c r="E37" s="6"/>
      <c r="F37" s="6"/>
      <c r="G37" s="6"/>
      <c r="H37" s="6"/>
      <c r="I37" s="63" t="s">
        <v>62</v>
      </c>
      <c r="J37" s="7">
        <f>J34</f>
        <v>65.166666666666671</v>
      </c>
      <c r="K37" s="8"/>
    </row>
    <row r="38" spans="2:11" x14ac:dyDescent="0.25">
      <c r="B38" s="72" t="s">
        <v>66</v>
      </c>
      <c r="C38" s="10" t="s">
        <v>67</v>
      </c>
      <c r="D38" s="11"/>
      <c r="E38" s="1"/>
      <c r="F38" s="11"/>
      <c r="G38" s="11"/>
      <c r="H38" s="11"/>
      <c r="I38" s="63" t="s">
        <v>68</v>
      </c>
      <c r="J38" s="11">
        <f>J36-J37</f>
        <v>300.08333333333331</v>
      </c>
      <c r="K38" s="8"/>
    </row>
    <row r="39" spans="2:11" x14ac:dyDescent="0.25">
      <c r="B39" s="72" t="s">
        <v>69</v>
      </c>
      <c r="C39" s="10" t="s">
        <v>70</v>
      </c>
      <c r="D39" s="6"/>
      <c r="E39" s="6"/>
      <c r="F39" s="6"/>
      <c r="G39" s="6"/>
      <c r="H39" s="6"/>
      <c r="I39" s="63" t="s">
        <v>71</v>
      </c>
      <c r="J39" s="11">
        <f>J18/J38</f>
        <v>1.2721466259372398</v>
      </c>
      <c r="K39" s="8"/>
    </row>
    <row r="40" spans="2:11" x14ac:dyDescent="0.25">
      <c r="B40" s="70"/>
      <c r="C40" s="97" t="s">
        <v>72</v>
      </c>
      <c r="D40" s="98"/>
      <c r="E40" s="98"/>
      <c r="F40" s="98"/>
      <c r="G40" s="98"/>
      <c r="H40" s="98"/>
      <c r="I40" s="98"/>
      <c r="J40" s="98"/>
      <c r="K40" s="99"/>
    </row>
    <row r="41" spans="2:11" x14ac:dyDescent="0.25">
      <c r="B41" s="72"/>
      <c r="C41" s="18" t="s">
        <v>73</v>
      </c>
      <c r="D41" s="6"/>
      <c r="E41" s="6"/>
      <c r="F41" s="6"/>
      <c r="G41" s="6"/>
      <c r="H41" s="6"/>
      <c r="I41" s="6"/>
      <c r="J41" s="7"/>
      <c r="K41" s="8"/>
    </row>
    <row r="42" spans="2:11" x14ac:dyDescent="0.25">
      <c r="B42" s="72" t="s">
        <v>74</v>
      </c>
      <c r="C42" s="15" t="s">
        <v>75</v>
      </c>
      <c r="D42" s="6"/>
      <c r="E42" s="6"/>
      <c r="F42" s="19"/>
      <c r="G42" s="19"/>
      <c r="H42" s="19"/>
      <c r="I42" s="63" t="s">
        <v>76</v>
      </c>
      <c r="J42" s="20">
        <v>62.33</v>
      </c>
      <c r="K42" s="8"/>
    </row>
    <row r="43" spans="2:11" x14ac:dyDescent="0.25">
      <c r="B43" s="72" t="s">
        <v>77</v>
      </c>
      <c r="C43" s="15" t="s">
        <v>78</v>
      </c>
      <c r="D43" s="6"/>
      <c r="E43" s="6"/>
      <c r="F43" s="6" t="s">
        <v>79</v>
      </c>
      <c r="G43" s="6"/>
      <c r="H43" s="6"/>
      <c r="I43" s="63" t="s">
        <v>80</v>
      </c>
      <c r="J43" s="20">
        <f>ROUND(D10*12/365,2)</f>
        <v>328.77</v>
      </c>
      <c r="K43" s="8"/>
    </row>
    <row r="44" spans="2:11" x14ac:dyDescent="0.25">
      <c r="B44" s="72" t="s">
        <v>81</v>
      </c>
      <c r="C44" s="15" t="s">
        <v>82</v>
      </c>
      <c r="D44" s="6"/>
      <c r="E44" s="6"/>
      <c r="F44" s="6"/>
      <c r="G44" s="6"/>
      <c r="H44" s="6"/>
      <c r="I44" s="63" t="s">
        <v>83</v>
      </c>
      <c r="J44" s="7">
        <f>J43/J42</f>
        <v>5.2746670944970315</v>
      </c>
      <c r="K44" s="8"/>
    </row>
    <row r="45" spans="2:11" x14ac:dyDescent="0.25">
      <c r="B45" s="72" t="s">
        <v>36</v>
      </c>
      <c r="C45" s="36" t="s">
        <v>84</v>
      </c>
      <c r="I45" s="63" t="s">
        <v>38</v>
      </c>
      <c r="J45" s="22">
        <f>J19</f>
        <v>1.0451745379876796</v>
      </c>
      <c r="K45" s="8"/>
    </row>
    <row r="46" spans="2:11" x14ac:dyDescent="0.25">
      <c r="B46" s="72" t="s">
        <v>85</v>
      </c>
      <c r="C46" s="21" t="s">
        <v>86</v>
      </c>
      <c r="I46" s="63" t="s">
        <v>87</v>
      </c>
      <c r="J46">
        <f>J45*J44</f>
        <v>5.5129477435297511</v>
      </c>
      <c r="K46" s="8"/>
    </row>
    <row r="47" spans="2:11" x14ac:dyDescent="0.25">
      <c r="B47" s="72" t="s">
        <v>88</v>
      </c>
      <c r="C47" s="21" t="s">
        <v>89</v>
      </c>
      <c r="I47" s="63" t="s">
        <v>90</v>
      </c>
      <c r="J47">
        <f>J46-3</f>
        <v>2.5129477435297511</v>
      </c>
      <c r="K47" s="8"/>
    </row>
    <row r="48" spans="2:11" x14ac:dyDescent="0.25">
      <c r="B48" s="72"/>
      <c r="C48" s="23"/>
      <c r="I48" s="75"/>
      <c r="K48" s="8"/>
    </row>
    <row r="49" spans="2:15" x14ac:dyDescent="0.25">
      <c r="B49" s="72"/>
      <c r="C49" s="18"/>
      <c r="D49" s="6"/>
      <c r="E49" s="6"/>
      <c r="F49" s="6"/>
      <c r="G49" s="100" t="s">
        <v>91</v>
      </c>
      <c r="H49" s="100"/>
      <c r="I49" s="100"/>
      <c r="J49" s="7"/>
      <c r="K49" s="8"/>
    </row>
    <row r="50" spans="2:15" ht="25.5" x14ac:dyDescent="0.25">
      <c r="B50" s="72"/>
      <c r="C50" s="5"/>
      <c r="D50" s="24"/>
      <c r="E50" s="6"/>
      <c r="F50" s="25"/>
      <c r="G50" s="26" t="s">
        <v>92</v>
      </c>
      <c r="H50" s="26" t="s">
        <v>93</v>
      </c>
      <c r="I50" s="27" t="s">
        <v>94</v>
      </c>
      <c r="J50" s="28" t="s">
        <v>95</v>
      </c>
      <c r="K50" s="8"/>
      <c r="L50" s="74"/>
      <c r="M50" s="74"/>
    </row>
    <row r="51" spans="2:15" x14ac:dyDescent="0.25">
      <c r="B51" s="72"/>
      <c r="C51" s="15" t="s">
        <v>96</v>
      </c>
      <c r="D51" s="24"/>
      <c r="E51" s="6"/>
      <c r="F51" s="63" t="s">
        <v>97</v>
      </c>
      <c r="G51" s="26"/>
      <c r="H51" s="26"/>
      <c r="I51" s="27"/>
      <c r="J51" s="28"/>
      <c r="K51" s="8"/>
      <c r="L51" s="74"/>
      <c r="M51" s="74"/>
    </row>
    <row r="52" spans="2:15" x14ac:dyDescent="0.25">
      <c r="B52" s="72"/>
      <c r="C52" s="15" t="s">
        <v>98</v>
      </c>
      <c r="D52" s="6"/>
      <c r="E52" s="6"/>
      <c r="F52" s="63" t="s">
        <v>97</v>
      </c>
      <c r="G52" s="29">
        <v>0.20399999999999999</v>
      </c>
      <c r="H52" s="29"/>
      <c r="I52" s="29">
        <f>H52+G52</f>
        <v>0.20399999999999999</v>
      </c>
      <c r="J52" s="79">
        <f>I52</f>
        <v>0.20399999999999999</v>
      </c>
      <c r="K52" s="80" t="s">
        <v>99</v>
      </c>
      <c r="L52" s="74"/>
      <c r="M52" s="74"/>
    </row>
    <row r="53" spans="2:15" x14ac:dyDescent="0.25">
      <c r="B53" s="72"/>
      <c r="C53" s="15" t="s">
        <v>100</v>
      </c>
      <c r="D53" s="6"/>
      <c r="E53" s="6"/>
      <c r="F53" s="63" t="s">
        <v>97</v>
      </c>
      <c r="G53" s="29">
        <v>1.0999999999999999E-2</v>
      </c>
      <c r="H53" s="29">
        <v>4.0000000000000001E-3</v>
      </c>
      <c r="I53" s="29">
        <f t="shared" ref="I53:I61" si="0">H53+G53</f>
        <v>1.4999999999999999E-2</v>
      </c>
      <c r="J53" s="79">
        <f>I53*$J$47</f>
        <v>3.7694216152946262E-2</v>
      </c>
      <c r="K53" s="80" t="s">
        <v>99</v>
      </c>
      <c r="L53" s="74"/>
      <c r="M53" s="74"/>
    </row>
    <row r="54" spans="2:15" x14ac:dyDescent="0.25">
      <c r="B54" s="72"/>
      <c r="C54" s="15" t="s">
        <v>101</v>
      </c>
      <c r="D54" s="6"/>
      <c r="E54" s="6"/>
      <c r="F54" s="63" t="s">
        <v>97</v>
      </c>
      <c r="G54" s="29">
        <v>7.0000000000000001E-3</v>
      </c>
      <c r="H54" s="29">
        <v>2.5000000000000001E-3</v>
      </c>
      <c r="I54" s="29">
        <f t="shared" si="0"/>
        <v>9.4999999999999998E-3</v>
      </c>
      <c r="J54" s="79">
        <f t="shared" ref="J54:J61" si="1">I54*$J$46</f>
        <v>5.2373003563532632E-2</v>
      </c>
      <c r="K54" s="80" t="s">
        <v>102</v>
      </c>
      <c r="L54" s="74"/>
      <c r="M54" s="74"/>
    </row>
    <row r="55" spans="2:15" x14ac:dyDescent="0.25">
      <c r="B55" s="72"/>
      <c r="C55" s="15" t="s">
        <v>103</v>
      </c>
      <c r="D55" s="6"/>
      <c r="E55" s="6"/>
      <c r="F55" s="63" t="s">
        <v>97</v>
      </c>
      <c r="G55" s="29">
        <v>1.0500000000000001E-2</v>
      </c>
      <c r="H55" s="29">
        <v>3.7499999999999999E-3</v>
      </c>
      <c r="I55" s="29">
        <f t="shared" si="0"/>
        <v>1.4250000000000001E-2</v>
      </c>
      <c r="J55" s="79">
        <f t="shared" si="1"/>
        <v>7.8559505345298958E-2</v>
      </c>
      <c r="K55" s="80" t="s">
        <v>104</v>
      </c>
      <c r="L55" s="74"/>
      <c r="M55" s="74"/>
    </row>
    <row r="56" spans="2:15" x14ac:dyDescent="0.25">
      <c r="B56" s="72"/>
      <c r="C56" s="15" t="s">
        <v>105</v>
      </c>
      <c r="F56" s="63" t="s">
        <v>97</v>
      </c>
      <c r="G56" s="29">
        <v>1.7500000000000002E-2</v>
      </c>
      <c r="H56" s="29">
        <v>6.2500000000000003E-3</v>
      </c>
      <c r="I56" s="29">
        <f t="shared" si="0"/>
        <v>2.375E-2</v>
      </c>
      <c r="J56" s="79">
        <f t="shared" si="1"/>
        <v>0.1309325089088316</v>
      </c>
      <c r="K56" s="80" t="s">
        <v>106</v>
      </c>
      <c r="L56" s="74"/>
      <c r="M56" s="74"/>
    </row>
    <row r="57" spans="2:15" ht="26.25" x14ac:dyDescent="0.25">
      <c r="B57" s="72"/>
      <c r="C57" s="15" t="s">
        <v>107</v>
      </c>
      <c r="D57" s="6"/>
      <c r="E57" s="6"/>
      <c r="F57" s="63" t="s">
        <v>97</v>
      </c>
      <c r="G57" s="29">
        <v>3.15E-2</v>
      </c>
      <c r="H57" s="29">
        <v>1.125E-2</v>
      </c>
      <c r="I57" s="29">
        <f t="shared" si="0"/>
        <v>4.2749999999999996E-2</v>
      </c>
      <c r="J57" s="79">
        <f t="shared" si="1"/>
        <v>0.23567851603589685</v>
      </c>
      <c r="K57" s="81" t="s">
        <v>135</v>
      </c>
      <c r="L57" s="74"/>
      <c r="M57" s="74"/>
    </row>
    <row r="58" spans="2:15" x14ac:dyDescent="0.25">
      <c r="B58" s="72"/>
      <c r="C58" s="15" t="s">
        <v>108</v>
      </c>
      <c r="D58" s="6"/>
      <c r="E58" s="6"/>
      <c r="F58" s="63" t="s">
        <v>97</v>
      </c>
      <c r="G58" s="29">
        <v>5.0000000000000001E-3</v>
      </c>
      <c r="H58" s="29"/>
      <c r="I58" s="29">
        <f t="shared" si="0"/>
        <v>5.0000000000000001E-3</v>
      </c>
      <c r="J58" s="79">
        <f t="shared" si="1"/>
        <v>2.7564738717648755E-2</v>
      </c>
      <c r="K58" s="80" t="s">
        <v>109</v>
      </c>
      <c r="L58" s="74"/>
      <c r="M58" s="74"/>
    </row>
    <row r="59" spans="2:15" x14ac:dyDescent="0.25">
      <c r="B59" s="72"/>
      <c r="C59" s="15" t="s">
        <v>110</v>
      </c>
      <c r="D59" s="6"/>
      <c r="E59" s="6"/>
      <c r="F59" s="63" t="s">
        <v>97</v>
      </c>
      <c r="G59" s="29">
        <v>0.01</v>
      </c>
      <c r="H59" s="29"/>
      <c r="I59" s="29">
        <f t="shared" si="0"/>
        <v>0.01</v>
      </c>
      <c r="J59" s="79">
        <f t="shared" si="1"/>
        <v>5.5129477435297509E-2</v>
      </c>
      <c r="K59" s="80" t="s">
        <v>111</v>
      </c>
      <c r="L59" s="74"/>
      <c r="M59" s="74"/>
    </row>
    <row r="60" spans="2:15" ht="26.25" x14ac:dyDescent="0.25">
      <c r="B60" s="72"/>
      <c r="C60" s="15" t="s">
        <v>112</v>
      </c>
      <c r="D60" s="6"/>
      <c r="E60" s="6"/>
      <c r="F60" s="63" t="s">
        <v>97</v>
      </c>
      <c r="G60" s="29">
        <v>0.05</v>
      </c>
      <c r="H60" s="29"/>
      <c r="I60" s="29">
        <f t="shared" si="0"/>
        <v>0.05</v>
      </c>
      <c r="J60" s="79">
        <f t="shared" si="1"/>
        <v>0.27564738717648757</v>
      </c>
      <c r="K60" s="81" t="s">
        <v>113</v>
      </c>
      <c r="L60" s="74"/>
      <c r="M60" s="74"/>
    </row>
    <row r="61" spans="2:15" x14ac:dyDescent="0.25">
      <c r="B61" s="72"/>
      <c r="C61" s="15" t="s">
        <v>114</v>
      </c>
      <c r="D61" s="6"/>
      <c r="E61" s="6"/>
      <c r="F61" s="63" t="s">
        <v>97</v>
      </c>
      <c r="G61" s="29">
        <v>0.02</v>
      </c>
      <c r="H61" s="29"/>
      <c r="I61" s="29">
        <f t="shared" si="0"/>
        <v>0.02</v>
      </c>
      <c r="J61" s="79">
        <f t="shared" si="1"/>
        <v>0.11025895487059502</v>
      </c>
      <c r="K61" s="80" t="s">
        <v>115</v>
      </c>
      <c r="L61" s="74"/>
      <c r="M61" s="74">
        <f>J42*30</f>
        <v>1869.8999999999999</v>
      </c>
      <c r="N61">
        <f>M61*1.8</f>
        <v>3365.8199999999997</v>
      </c>
      <c r="O61">
        <f>N61-M61</f>
        <v>1495.9199999999998</v>
      </c>
    </row>
    <row r="62" spans="2:15" x14ac:dyDescent="0.25">
      <c r="B62" s="72"/>
      <c r="C62" s="37"/>
      <c r="D62" s="38"/>
      <c r="E62" s="38"/>
      <c r="F62" s="63"/>
      <c r="G62" s="39"/>
      <c r="H62" s="39"/>
      <c r="I62" s="39"/>
      <c r="J62" s="40"/>
      <c r="K62" s="13"/>
    </row>
    <row r="63" spans="2:15" x14ac:dyDescent="0.25">
      <c r="B63" s="72" t="s">
        <v>116</v>
      </c>
      <c r="C63" s="10" t="s">
        <v>117</v>
      </c>
      <c r="D63" s="1"/>
      <c r="E63" s="1"/>
      <c r="F63" s="63" t="s">
        <v>118</v>
      </c>
      <c r="G63" s="42"/>
      <c r="H63" s="42"/>
      <c r="I63" s="42"/>
      <c r="J63" s="43">
        <f>SUM(J52:J62)</f>
        <v>1.2078383082065351</v>
      </c>
      <c r="K63" s="80"/>
      <c r="M63">
        <v>1.743776186868768</v>
      </c>
    </row>
    <row r="64" spans="2:15" x14ac:dyDescent="0.25">
      <c r="B64" s="70" t="s">
        <v>119</v>
      </c>
      <c r="C64" s="44" t="s">
        <v>120</v>
      </c>
      <c r="D64" s="45"/>
      <c r="E64" s="45"/>
      <c r="F64" s="45"/>
      <c r="G64" s="45"/>
      <c r="H64" s="45"/>
      <c r="I64" s="77" t="s">
        <v>121</v>
      </c>
      <c r="J64" s="46">
        <f>J63/J46</f>
        <v>0.21909119483748229</v>
      </c>
      <c r="K64" s="47"/>
      <c r="M64">
        <v>2100</v>
      </c>
      <c r="N64">
        <f>M64*M63</f>
        <v>3661.9299924244128</v>
      </c>
      <c r="O64" s="59">
        <f>M64/30</f>
        <v>70</v>
      </c>
    </row>
    <row r="65" spans="2:15" x14ac:dyDescent="0.25">
      <c r="B65" s="72"/>
      <c r="C65" s="15" t="s">
        <v>122</v>
      </c>
      <c r="I65" s="63" t="s">
        <v>123</v>
      </c>
      <c r="J65" s="30">
        <f>J64*J39</f>
        <v>0.27871612428506154</v>
      </c>
      <c r="K65" s="8"/>
      <c r="N65">
        <f>N64-M64</f>
        <v>1561.9299924244128</v>
      </c>
      <c r="O65" s="59"/>
    </row>
    <row r="66" spans="2:15" ht="18.75" thickBot="1" x14ac:dyDescent="0.3">
      <c r="B66" s="76" t="s">
        <v>124</v>
      </c>
      <c r="C66" s="32" t="s">
        <v>125</v>
      </c>
      <c r="D66" s="33"/>
      <c r="E66" s="33"/>
      <c r="F66" s="33"/>
      <c r="G66" s="33"/>
      <c r="H66" s="33"/>
      <c r="I66" s="78" t="s">
        <v>126</v>
      </c>
      <c r="J66" s="34">
        <f>J65+J39</f>
        <v>1.5508627502223014</v>
      </c>
      <c r="K66" s="12"/>
      <c r="O66" s="59"/>
    </row>
    <row r="67" spans="2:15" x14ac:dyDescent="0.25">
      <c r="B67" s="73"/>
      <c r="M67">
        <v>1.684117887390012</v>
      </c>
      <c r="O67" s="59"/>
    </row>
    <row r="68" spans="2:15" x14ac:dyDescent="0.25">
      <c r="B68" s="74" t="s">
        <v>127</v>
      </c>
      <c r="G68" s="101" t="s">
        <v>128</v>
      </c>
      <c r="H68" s="101"/>
      <c r="I68" s="101"/>
      <c r="J68" s="101"/>
      <c r="K68" s="101"/>
      <c r="M68">
        <v>3000</v>
      </c>
      <c r="N68">
        <f>M68*M67</f>
        <v>5052.3536621700359</v>
      </c>
      <c r="O68" s="59">
        <f>M68/30</f>
        <v>100</v>
      </c>
    </row>
    <row r="69" spans="2:15" x14ac:dyDescent="0.25">
      <c r="B69" s="74" t="s">
        <v>129</v>
      </c>
      <c r="H69" s="2"/>
      <c r="I69" s="2"/>
      <c r="J69" s="2"/>
      <c r="K69" s="2"/>
      <c r="N69">
        <f>N68-M68</f>
        <v>2052.3536621700359</v>
      </c>
      <c r="O69" s="59"/>
    </row>
    <row r="70" spans="2:15" x14ac:dyDescent="0.25">
      <c r="B70" s="74" t="s">
        <v>130</v>
      </c>
      <c r="C70" s="6"/>
      <c r="D70" s="6"/>
      <c r="E70" s="6"/>
      <c r="F70" s="6"/>
      <c r="G70" s="2"/>
      <c r="H70" s="2"/>
      <c r="I70" s="2"/>
      <c r="J70" s="2"/>
      <c r="K70" s="2"/>
      <c r="O70" s="59"/>
    </row>
    <row r="71" spans="2:15" x14ac:dyDescent="0.25">
      <c r="B71" s="73"/>
      <c r="C71" s="6"/>
      <c r="D71" s="6"/>
      <c r="E71" s="6"/>
      <c r="F71" s="6"/>
      <c r="G71" s="2"/>
      <c r="H71" s="2"/>
      <c r="I71" s="2"/>
      <c r="J71" s="2"/>
      <c r="K71" s="2"/>
      <c r="M71">
        <v>1.7079804813231438</v>
      </c>
      <c r="O71" s="59"/>
    </row>
    <row r="72" spans="2:15" x14ac:dyDescent="0.25">
      <c r="B72" s="73"/>
      <c r="C72" s="1"/>
      <c r="D72" s="6"/>
      <c r="E72" s="6"/>
      <c r="F72" s="6"/>
      <c r="G72" s="102" t="s">
        <v>131</v>
      </c>
      <c r="H72" s="102"/>
      <c r="I72" s="102"/>
      <c r="J72" s="102"/>
      <c r="K72" s="102"/>
      <c r="M72">
        <v>2500</v>
      </c>
      <c r="N72">
        <f>M72*M71</f>
        <v>4269.9512033078599</v>
      </c>
      <c r="O72" s="59">
        <f>M72/30</f>
        <v>83.333333333333329</v>
      </c>
    </row>
    <row r="73" spans="2:15" x14ac:dyDescent="0.25">
      <c r="B73" s="73"/>
      <c r="G73" s="95" t="s">
        <v>132</v>
      </c>
      <c r="H73" s="95"/>
      <c r="I73" s="95"/>
      <c r="J73" s="95"/>
      <c r="K73" s="95"/>
      <c r="N73">
        <f>N72-M72</f>
        <v>1769.9512033078599</v>
      </c>
    </row>
    <row r="74" spans="2:15" x14ac:dyDescent="0.25">
      <c r="B74" s="73"/>
      <c r="M74">
        <f>M72/M61</f>
        <v>1.336969891438045</v>
      </c>
    </row>
    <row r="75" spans="2:15" x14ac:dyDescent="0.25">
      <c r="B75" s="73"/>
    </row>
    <row r="76" spans="2:15" x14ac:dyDescent="0.25">
      <c r="B76" s="73"/>
      <c r="M76">
        <v>1.624468660037089</v>
      </c>
      <c r="O76" s="59"/>
    </row>
    <row r="77" spans="2:15" x14ac:dyDescent="0.25">
      <c r="B77" s="73"/>
      <c r="K77" s="93" t="s">
        <v>133</v>
      </c>
      <c r="M77">
        <v>6000</v>
      </c>
      <c r="N77">
        <f>M77*M76</f>
        <v>9746.8119602225343</v>
      </c>
      <c r="O77" s="59">
        <f>M77/30</f>
        <v>200</v>
      </c>
    </row>
    <row r="78" spans="2:15" x14ac:dyDescent="0.25">
      <c r="B78" s="73"/>
      <c r="K78" s="94" t="s">
        <v>134</v>
      </c>
      <c r="N78">
        <f>N77-M77</f>
        <v>3746.8119602225343</v>
      </c>
    </row>
    <row r="79" spans="2:15" x14ac:dyDescent="0.25">
      <c r="B79" s="73"/>
    </row>
    <row r="80" spans="2:15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</sheetData>
  <mergeCells count="17">
    <mergeCell ref="P10:Q10"/>
    <mergeCell ref="E2:I2"/>
    <mergeCell ref="D6:I7"/>
    <mergeCell ref="D3:F3"/>
    <mergeCell ref="G3:I3"/>
    <mergeCell ref="B9:K9"/>
    <mergeCell ref="B2:C3"/>
    <mergeCell ref="G73:K73"/>
    <mergeCell ref="D13:F13"/>
    <mergeCell ref="C14:K14"/>
    <mergeCell ref="C20:K20"/>
    <mergeCell ref="C35:K35"/>
    <mergeCell ref="C40:K40"/>
    <mergeCell ref="G49:I49"/>
    <mergeCell ref="G68:K68"/>
    <mergeCell ref="G72:K72"/>
    <mergeCell ref="C19:H19"/>
  </mergeCells>
  <pageMargins left="0.70866141732283472" right="0.70866141732283472" top="1.3385826771653544" bottom="1.1417322834645669" header="0.31496062992125984" footer="0.31496062992125984"/>
  <pageSetup scale="5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Sony Electronics,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Gutiérrez</dc:creator>
  <cp:keywords/>
  <dc:description/>
  <cp:lastModifiedBy>Eduardo Lee Sainz</cp:lastModifiedBy>
  <cp:revision/>
  <dcterms:created xsi:type="dcterms:W3CDTF">2010-02-08T21:23:22Z</dcterms:created>
  <dcterms:modified xsi:type="dcterms:W3CDTF">2023-09-12T17:14:04Z</dcterms:modified>
  <cp:category/>
  <cp:contentStatus/>
</cp:coreProperties>
</file>